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090" tabRatio="829" firstSheet="2" activeTab="11"/>
  </bookViews>
  <sheets>
    <sheet name="1.1.sz.mell." sheetId="1" r:id="rId1"/>
    <sheet name="2.1.működési " sheetId="2" r:id="rId2"/>
    <sheet name="2.2.felhalmozási  " sheetId="3" r:id="rId3"/>
    <sheet name="5.fejlesztések" sheetId="4" r:id="rId4"/>
    <sheet name="6.beruházások" sheetId="5" r:id="rId5"/>
    <sheet name="7.felújítások" sheetId="6" r:id="rId6"/>
    <sheet name="9.1. Önk.össz." sheetId="7" r:id="rId7"/>
    <sheet name="9.2. KÖH össz." sheetId="8" r:id="rId8"/>
    <sheet name="9.3.Ovi össz." sheetId="9" r:id="rId9"/>
    <sheet name="9.4.Közműv.össz." sheetId="10" r:id="rId10"/>
    <sheet name="9.5.Családj.össz." sheetId="11" r:id="rId11"/>
    <sheet name="előir.felh.terv" sheetId="12" r:id="rId12"/>
  </sheets>
  <definedNames>
    <definedName name="_xlfn_IFERROR">NA()</definedName>
    <definedName name="_xlnm.Print_Titles" localSheetId="3">'5.fejlesztések'!$1:$3</definedName>
    <definedName name="_xlnm.Print_Titles" localSheetId="7">'9.2. KÖH össz.'!$1:$6</definedName>
    <definedName name="_xlnm.Print_Titles" localSheetId="8">'9.3.Ovi össz.'!$1:$6</definedName>
    <definedName name="_xlnm.Print_Area" localSheetId="0">'1.1.sz.mell.'!$A$1:$E$136</definedName>
    <definedName name="_xlnm.Print_Area" localSheetId="2">'2.2.felhalmozási  '!$A$1:$J$34</definedName>
    <definedName name="_xlnm.Print_Area" localSheetId="3">'5.fejlesztések'!$A$1:$E$34</definedName>
  </definedNames>
  <calcPr fullCalcOnLoad="1"/>
</workbook>
</file>

<file path=xl/sharedStrings.xml><?xml version="1.0" encoding="utf-8"?>
<sst xmlns="http://schemas.openxmlformats.org/spreadsheetml/2006/main" count="1239" uniqueCount="549">
  <si>
    <t>B E V É T E L E K</t>
  </si>
  <si>
    <t>1. sz. táblázat</t>
  </si>
  <si>
    <t>Sor-
szám</t>
  </si>
  <si>
    <t>Bevételi jogcím</t>
  </si>
  <si>
    <t>1.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</si>
  <si>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</si>
  <si>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</si>
  <si>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</si>
  <si>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2.</t>
  </si>
  <si>
    <t>Elvonások és befizetések bevételei</t>
  </si>
  <si>
    <t xml:space="preserve">Működési célú garancia- és kezességvállalásból megtérülések </t>
  </si>
  <si>
    <t>Működési célú visszatérítendő támogatások, kölcsönök igénybevétele</t>
  </si>
  <si>
    <t xml:space="preserve">Egyéb működési célú támogatások bevételei </t>
  </si>
  <si>
    <t>3.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</si>
  <si>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</si>
  <si>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</si>
  <si>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</si>
  <si>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</si>
  <si>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</si>
  <si>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 xml:space="preserve">4. </t>
  </si>
  <si>
    <t>- Vagyoni típusú adók</t>
  </si>
  <si>
    <t>- Termékek és szolgáltatások adói</t>
  </si>
  <si>
    <t>Egyéb közhatalmi bevételek</t>
  </si>
  <si>
    <t>5.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</si>
  <si>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</si>
  <si>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</si>
  <si>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</si>
  <si>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</si>
  <si>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</si>
  <si>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</si>
  <si>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</si>
  <si>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</si>
  <si>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</si>
  <si>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</si>
  <si>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6.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</si>
  <si>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</si>
  <si>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</si>
  <si>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</si>
  <si>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</si>
  <si>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</si>
  <si>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7. 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</si>
  <si>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</si>
  <si>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</si>
  <si>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</si>
  <si>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</si>
  <si>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8.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</si>
  <si>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</si>
  <si>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</si>
  <si>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</si>
  <si>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8.3.-ból EU-s támogatás (közvetlen)</t>
  </si>
  <si>
    <t>9.</t>
  </si>
  <si>
    <t>KÖLTSÉGVETÉSI BEVÉTELEK ÖSSZESEN: (1+…+8)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</si>
  <si>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</si>
  <si>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</si>
  <si>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</si>
  <si>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</si>
  <si>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</si>
  <si>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</si>
  <si>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</si>
  <si>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</si>
  <si>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</si>
  <si>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Előző év költségvetési maradványának igénybevétele</t>
  </si>
  <si>
    <t>Előző év vállalkozási maradványának igénybevétele</t>
  </si>
  <si>
    <t xml:space="preserve">    13.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</si>
  <si>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</si>
  <si>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</si>
  <si>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</si>
  <si>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</si>
  <si>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</si>
  <si>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</si>
  <si>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</si>
  <si>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</si>
  <si>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</si>
  <si>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</si>
  <si>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</si>
  <si>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</si>
  <si>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</si>
  <si>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</si>
  <si>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</si>
  <si>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</si>
  <si>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</si>
  <si>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</si>
  <si>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</si>
  <si>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</si>
  <si>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</si>
  <si>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</si>
  <si>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</si>
  <si>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</si>
  <si>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</si>
  <si>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</si>
  <si>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</si>
  <si>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</si>
  <si>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</si>
  <si>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</si>
  <si>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</si>
  <si>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</si>
  <si>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Felújítások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</si>
  <si>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</si>
  <si>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</si>
  <si>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</si>
  <si>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</si>
  <si>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</si>
  <si>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</si>
  <si>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</si>
  <si>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</si>
  <si>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</si>
  <si>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</si>
  <si>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</si>
  <si>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</si>
  <si>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</si>
  <si>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</si>
  <si>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</si>
  <si>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</si>
  <si>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</si>
  <si>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</si>
  <si>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</si>
  <si>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</si>
  <si>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</si>
  <si>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</si>
  <si>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</si>
  <si>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</si>
  <si>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</si>
  <si>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</si>
  <si>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</si>
  <si>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</si>
  <si>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</si>
  <si>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</si>
  <si>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</si>
  <si>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</si>
  <si>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</si>
  <si>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</si>
  <si>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</si>
  <si>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</si>
  <si>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Önkormányzati intézményfinanszírozás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</si>
  <si>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</si>
  <si>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</si>
  <si>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</si>
  <si>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</si>
  <si>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</si>
  <si>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</si>
  <si>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</si>
  <si>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</si>
  <si>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</si>
  <si>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bevételek</t>
  </si>
  <si>
    <t>Működési célú átvett pénzeszközök</t>
  </si>
  <si>
    <t>Tartalékok</t>
  </si>
  <si>
    <t>11.</t>
  </si>
  <si>
    <t>12.</t>
  </si>
  <si>
    <t>13.</t>
  </si>
  <si>
    <t>14.</t>
  </si>
  <si>
    <t>Értékpapír vásárlása, visszavásárlása</t>
  </si>
  <si>
    <t>15.</t>
  </si>
  <si>
    <t>Likviditási célú hitelek törlesztése</t>
  </si>
  <si>
    <t>16.</t>
  </si>
  <si>
    <t>Rövid lejáratú hitelek törlesztése</t>
  </si>
  <si>
    <t>17.</t>
  </si>
  <si>
    <t>Hosszú lejáratú hitelek törlesztése</t>
  </si>
  <si>
    <t>18.</t>
  </si>
  <si>
    <t>Kölcsön törlesztése</t>
  </si>
  <si>
    <t>19.</t>
  </si>
  <si>
    <t>Forgatási célú belföldi, külföldi értékpapírok vásárlása</t>
  </si>
  <si>
    <t>20.</t>
  </si>
  <si>
    <t>Betét elhelyezése</t>
  </si>
  <si>
    <t>21.</t>
  </si>
  <si>
    <t>22.</t>
  </si>
  <si>
    <t>23.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</si>
  <si>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</si>
  <si>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</si>
  <si>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</si>
  <si>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</si>
  <si>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</si>
  <si>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</si>
  <si>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</si>
  <si>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</si>
  <si>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Felhalmozási bevételek</t>
  </si>
  <si>
    <t>Felhalmozási célú átvett pénzeszközök átvétele</t>
  </si>
  <si>
    <t>Egyéb felhalmozási célú bevételek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</si>
  <si>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</si>
  <si>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</si>
  <si>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</si>
  <si>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</si>
  <si>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</si>
  <si>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</si>
  <si>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</si>
  <si>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</si>
  <si>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</si>
  <si>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</si>
  <si>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</si>
  <si>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</si>
  <si>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</si>
  <si>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</si>
  <si>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</si>
  <si>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</si>
  <si>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</si>
  <si>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</si>
  <si>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</si>
  <si>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</si>
  <si>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</si>
  <si>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Sor-szám</t>
  </si>
  <si>
    <t>Fejlesztési cél leírása</t>
  </si>
  <si>
    <t>Beruházási (felhalmozási) kiadások előirányzata beruházásonként</t>
  </si>
  <si>
    <t>Beruházás  megnevezése</t>
  </si>
  <si>
    <t>ÖSSZESEN:</t>
  </si>
  <si>
    <t>Felújítási kiadások előirányzata felújításonként</t>
  </si>
  <si>
    <t>Felújítás  megnevezése</t>
  </si>
  <si>
    <t>Összesen: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</si>
  <si>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</si>
  <si>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</si>
  <si>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</si>
  <si>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</si>
  <si>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</si>
  <si>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</si>
  <si>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</si>
  <si>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</si>
  <si>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</si>
  <si>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Költségvetési szerv megnevezése</t>
  </si>
  <si>
    <t>Közös Önkormányzati Hivatal</t>
  </si>
  <si>
    <t>02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</si>
  <si>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</si>
  <si>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</si>
  <si>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</si>
  <si>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</si>
  <si>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</si>
  <si>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</si>
  <si>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</si>
  <si>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</si>
  <si>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</si>
  <si>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</si>
  <si>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</si>
  <si>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</si>
  <si>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</si>
  <si>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</si>
  <si>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Vállalkozási maradvány igénybevétele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</si>
  <si>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</si>
  <si>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</si>
  <si>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</si>
  <si>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</si>
  <si>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</si>
  <si>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</si>
  <si>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</si>
  <si>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03</t>
  </si>
  <si>
    <t>04</t>
  </si>
  <si>
    <t>Létavértes Városi Könyvtár és Művelődési Ház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</si>
  <si>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</si>
  <si>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</si>
  <si>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</si>
  <si>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</si>
  <si>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</si>
  <si>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</si>
  <si>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</si>
  <si>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</si>
  <si>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</si>
  <si>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</si>
  <si>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</si>
  <si>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</si>
  <si>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</si>
  <si>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</si>
  <si>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</si>
  <si>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</si>
  <si>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</si>
  <si>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</si>
  <si>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</si>
  <si>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Rovat</t>
  </si>
  <si>
    <t>B111</t>
  </si>
  <si>
    <t>B112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</si>
  <si>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</si>
  <si>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</si>
  <si>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</si>
  <si>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</si>
  <si>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</si>
  <si>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</si>
  <si>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</si>
  <si>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</si>
  <si>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</si>
  <si>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</si>
  <si>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</si>
  <si>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</si>
  <si>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</si>
  <si>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B34</t>
  </si>
  <si>
    <t>B351</t>
  </si>
  <si>
    <t>B36</t>
  </si>
  <si>
    <t>B3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</si>
  <si>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</si>
  <si>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</si>
  <si>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</si>
  <si>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</si>
  <si>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</si>
  <si>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</si>
  <si>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</si>
  <si>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</si>
  <si>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</si>
  <si>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B411</t>
  </si>
  <si>
    <t>B410</t>
  </si>
  <si>
    <t>Biztosító által fizetett kártérítés</t>
  </si>
  <si>
    <t>B51</t>
  </si>
  <si>
    <t>B52</t>
  </si>
  <si>
    <t>B53</t>
  </si>
  <si>
    <t>B54</t>
  </si>
  <si>
    <t>B55</t>
  </si>
  <si>
    <t>B61</t>
  </si>
  <si>
    <t>B64</t>
  </si>
  <si>
    <t>B65</t>
  </si>
  <si>
    <t>B71</t>
  </si>
  <si>
    <t>B74</t>
  </si>
  <si>
    <t>B75</t>
  </si>
  <si>
    <t>B8111</t>
  </si>
  <si>
    <t>B8112</t>
  </si>
  <si>
    <t>B8113</t>
  </si>
  <si>
    <t>B814</t>
  </si>
  <si>
    <t>B817</t>
  </si>
  <si>
    <t>Lekötött betétek megszüntetése</t>
  </si>
  <si>
    <t>Váltóbevételek</t>
  </si>
  <si>
    <t>B8131</t>
  </si>
  <si>
    <t>B8132</t>
  </si>
  <si>
    <t>K1</t>
  </si>
  <si>
    <t>K2</t>
  </si>
  <si>
    <t>K3</t>
  </si>
  <si>
    <t>K4</t>
  </si>
  <si>
    <t>K5</t>
  </si>
  <si>
    <t>K503</t>
  </si>
  <si>
    <t>K502</t>
  </si>
  <si>
    <t>K504</t>
  </si>
  <si>
    <t>K505</t>
  </si>
  <si>
    <t>K506</t>
  </si>
  <si>
    <t>K507</t>
  </si>
  <si>
    <t>K508</t>
  </si>
  <si>
    <t>K509</t>
  </si>
  <si>
    <t>K510</t>
  </si>
  <si>
    <t>K512</t>
  </si>
  <si>
    <t>K6</t>
  </si>
  <si>
    <t>K7</t>
  </si>
  <si>
    <t>K8</t>
  </si>
  <si>
    <t>K81</t>
  </si>
  <si>
    <t>K82</t>
  </si>
  <si>
    <t>K83</t>
  </si>
  <si>
    <t>K84</t>
  </si>
  <si>
    <t>K85</t>
  </si>
  <si>
    <t>K86</t>
  </si>
  <si>
    <t>K87</t>
  </si>
  <si>
    <t>K89</t>
  </si>
  <si>
    <t>K9111</t>
  </si>
  <si>
    <t>K9112</t>
  </si>
  <si>
    <t>K9113</t>
  </si>
  <si>
    <t>K914</t>
  </si>
  <si>
    <t>K917</t>
  </si>
  <si>
    <t>K916</t>
  </si>
  <si>
    <t>Adóssághoz nem kapcsolódó származékos ügyletek</t>
  </si>
  <si>
    <t>Váltókiadások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</si>
  <si>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</si>
  <si>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</si>
  <si>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</si>
  <si>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</si>
  <si>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>Helyi adók  (B34+B351)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</si>
  <si>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</si>
  <si>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</si>
  <si>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</si>
  <si>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</si>
  <si>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</si>
  <si>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</si>
  <si>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Külföldi finanszírozás bevételei </t>
  </si>
  <si>
    <t xml:space="preserve">   Működési költségvetés kiadásai </t>
  </si>
  <si>
    <t xml:space="preserve">   Felhalmozási költségvetés kiadásai </t>
  </si>
  <si>
    <t xml:space="preserve">Hitel-, kölcsöntörlesztés államháztartáson kívülre </t>
  </si>
  <si>
    <t xml:space="preserve">Külföldi finanszírozás kiadásai </t>
  </si>
  <si>
    <t>Települési önkormányzatok kulturális feladatainak támogatása</t>
  </si>
  <si>
    <t>Működési célú költségvetési támogatások és kiegészítő támogatások</t>
  </si>
  <si>
    <t>Elszámolásból származó bevételek</t>
  </si>
  <si>
    <t>K511</t>
  </si>
  <si>
    <t xml:space="preserve">   - Tartalékok</t>
  </si>
  <si>
    <t>K513</t>
  </si>
  <si>
    <t xml:space="preserve">   - Működési célú támogatások az Európai Uniónak</t>
  </si>
  <si>
    <t xml:space="preserve">                  - Elvonások és befizetések</t>
  </si>
  <si>
    <t>ebből:     - Nemzetközi kötelezettségek</t>
  </si>
  <si>
    <t>K501</t>
  </si>
  <si>
    <t>Egyéb felhalmozási célú kiadások</t>
  </si>
  <si>
    <t>ebből:        - Garancia- és kezességvállalásból kifizetés ÁH-n belülre</t>
  </si>
  <si>
    <t xml:space="preserve">   - Felhalmozási célú támogatások az Európai Uniónak</t>
  </si>
  <si>
    <t>K88</t>
  </si>
  <si>
    <t>K911</t>
  </si>
  <si>
    <t>K912</t>
  </si>
  <si>
    <t>K913</t>
  </si>
  <si>
    <t>K915</t>
  </si>
  <si>
    <t>Központi, irányító szervi támogatás folyósítása</t>
  </si>
  <si>
    <t>K92</t>
  </si>
  <si>
    <t>K93</t>
  </si>
  <si>
    <t>K94</t>
  </si>
  <si>
    <t>B11</t>
  </si>
  <si>
    <t>Működési célú garancia- és kezességvállalásból megtérülések ÁHB</t>
  </si>
  <si>
    <t>Működési célú visszatérítendő támogatások, kölcsönök visszatérülése ÁHB</t>
  </si>
  <si>
    <t>Működési célú visszatérítendő támogatások, kölcsönök igénybevétele ÁHB</t>
  </si>
  <si>
    <t>Egyéb működési célú támogatások bevételei ÁHB</t>
  </si>
  <si>
    <t>Felhalmozási célú garancia- és kezességvállalásból megtérülések ÁHB</t>
  </si>
  <si>
    <t>Felhalmozási célú visszatérítendő támogatások, kölcsönök visszatérülése ÁHB</t>
  </si>
  <si>
    <t>Felhalmozási célú visszatérítendő támogatások, kölcsönök igénybevétele ÁHB</t>
  </si>
  <si>
    <t>Egyéb felhalmozási célú támogatások bevételei ÁHB</t>
  </si>
  <si>
    <t>- Vagyoni típusú adók (magánszemélyek kommunális adója)</t>
  </si>
  <si>
    <t>- Értékesítési és forgalmi adók (iparűzési adó)</t>
  </si>
  <si>
    <t>Kamatbevételek és más nyereségjellegű bevételek</t>
  </si>
  <si>
    <t>B72</t>
  </si>
  <si>
    <t>Felhalmozási célú visszatérítendő támogatások, kölcsönök visszatérülése az EU-tól</t>
  </si>
  <si>
    <t>B73</t>
  </si>
  <si>
    <t>B811</t>
  </si>
  <si>
    <t>B812</t>
  </si>
  <si>
    <t>B813</t>
  </si>
  <si>
    <t>B815</t>
  </si>
  <si>
    <t>B816</t>
  </si>
  <si>
    <t>Államháztartáson belüli megelőlegezések rölesztése</t>
  </si>
  <si>
    <t>B82</t>
  </si>
  <si>
    <t>B83</t>
  </si>
  <si>
    <t>B84</t>
  </si>
  <si>
    <t>FINANSZÍROZÁSI BEVÉTELEK ÖSSZESEN: (B8.)</t>
  </si>
  <si>
    <t>KÖLTSÉGVETÉSI ÉS FINANSZÍROZÁSI BEVÉTELEK ÖSSZESEN: (9+10)</t>
  </si>
  <si>
    <t>FINANSZÍROZÁSI KIADÁSOK ÖSSZESEN: (K9.)</t>
  </si>
  <si>
    <t>KIADÁSOK ÖSSZESEN: (3+4)</t>
  </si>
  <si>
    <t>Költségvetési bevételek összesen:</t>
  </si>
  <si>
    <t>Költségvetési kiadások összesen:</t>
  </si>
  <si>
    <t>B81</t>
  </si>
  <si>
    <t>Belföldi finanszírozás bevétele</t>
  </si>
  <si>
    <t xml:space="preserve"> ebből: - Hosszú lejáratú  hitelek, kölcsönök felvétele</t>
  </si>
  <si>
    <t xml:space="preserve">                - Rövid lejáratú  hitelek, kölcsönök felvétele</t>
  </si>
  <si>
    <t xml:space="preserve">              - Likviditási célú  hitelek, kölcsönök felvétele pénzügyi vállalkozástól</t>
  </si>
  <si>
    <t>K91</t>
  </si>
  <si>
    <t>Belföldi finanszírozás kiadásai</t>
  </si>
  <si>
    <t xml:space="preserve">  Belföldi értékpapírok kiadásai </t>
  </si>
  <si>
    <t xml:space="preserve">Hiány belső finanszírozásának bevételei: </t>
  </si>
  <si>
    <t xml:space="preserve">     ebből: - Költségvetési maradvány igénybevétele </t>
  </si>
  <si>
    <t xml:space="preserve">                - Vállalkozási maradvány igénybevétele </t>
  </si>
  <si>
    <t xml:space="preserve">                 - Betét visszavonásából származó bevétel </t>
  </si>
  <si>
    <t xml:space="preserve">                - Egyéb belső finanszírozási bevételek</t>
  </si>
  <si>
    <t>Hiány külső finanszírozásának bevételei:</t>
  </si>
  <si>
    <t xml:space="preserve">    ebből:  -  Likviditási célú hitelek, kölcsönök felvétele</t>
  </si>
  <si>
    <t>Működési célú finanszírozási bevételek összesen:</t>
  </si>
  <si>
    <t>BEVÉTEL ÖSSZESEN:</t>
  </si>
  <si>
    <t>Működési célú finanszírozási kiadások összesen:</t>
  </si>
  <si>
    <t>KIADÁSOK ÖSSZESEN:</t>
  </si>
  <si>
    <t xml:space="preserve">                 - Államháztartson belüli megelőlegezés</t>
  </si>
  <si>
    <t>Felhalmozási célú visszatérítendő támog. Kölcsönök visszatér. kormányoktól és más nemzetközi szervezetektől</t>
  </si>
  <si>
    <t>Létavértesi Család és Gyermekjóléti Szolgálat</t>
  </si>
  <si>
    <t>05</t>
  </si>
  <si>
    <t xml:space="preserve"> - Tartalékok</t>
  </si>
  <si>
    <t xml:space="preserve">Helyi adók  </t>
  </si>
  <si>
    <t>Központi, irányító szerv támogatás</t>
  </si>
  <si>
    <t>Kamatbevételek és más nyereség jellegű bevételek</t>
  </si>
  <si>
    <t>Biztósító által fizetett kártésítés</t>
  </si>
  <si>
    <t>B81321</t>
  </si>
  <si>
    <t>Önkormányzat működési támogatásai (B11.)</t>
  </si>
  <si>
    <t>Működési célú támogatások államháztartáson belülről (B12-B16.)</t>
  </si>
  <si>
    <t>Felhalmozási célú támogatások államháztartáson belülről (B2)</t>
  </si>
  <si>
    <t>Közhatalmi bevételek (B3.)</t>
  </si>
  <si>
    <t>Működési bevételek (B4)</t>
  </si>
  <si>
    <t>Felhalmozási bevételek (B5.)</t>
  </si>
  <si>
    <t>Működési célú átvett pénzeszközök (B6.)</t>
  </si>
  <si>
    <t>Felhalmozási célú átvett pénzeszközök (B7.)</t>
  </si>
  <si>
    <t>Hitel-, kölcsönfelvétel államháztartáson kívülről  (B811.)</t>
  </si>
  <si>
    <t>Belföldi értékpapírok bevételei (B812.)</t>
  </si>
  <si>
    <t>Maradvány igénybevétele (B813.)</t>
  </si>
  <si>
    <t>Belföldi finanszírozás bevételei (B814-B817)</t>
  </si>
  <si>
    <t>Külföldi finanszírozás bevételei (B82.)</t>
  </si>
  <si>
    <t>ebből: - Nemzetköz kötelezettségek</t>
  </si>
  <si>
    <t xml:space="preserve">          - Elvonások és befizetések</t>
  </si>
  <si>
    <t>K62/4</t>
  </si>
  <si>
    <t xml:space="preserve"> forintban !</t>
  </si>
  <si>
    <t xml:space="preserve"> forintban</t>
  </si>
  <si>
    <t xml:space="preserve">  forintban !</t>
  </si>
  <si>
    <t>forintban !</t>
  </si>
  <si>
    <t>Létavértesi Gyermeksziget Óvoda-bölcsőde</t>
  </si>
  <si>
    <t>Értékpapír beváltás</t>
  </si>
  <si>
    <t>Beruházások összesen:</t>
  </si>
  <si>
    <t>Munkaadókat terhelő járulékok és szochó</t>
  </si>
  <si>
    <t>jelen módosítás</t>
  </si>
  <si>
    <t>Fejlesztési kiadások előirányzata</t>
  </si>
  <si>
    <t>forintban!</t>
  </si>
  <si>
    <t>módosított előirányzat</t>
  </si>
  <si>
    <t xml:space="preserve">   - Működési célú garancia- és kezességváll. Kifiz. ÁHB</t>
  </si>
  <si>
    <t xml:space="preserve">   - Működési célú garancia és kezességváll. Kifiz. ÁHK</t>
  </si>
  <si>
    <t xml:space="preserve">   - Visszatérítendő támogatások, kölcsönök törlesztése ÁHB</t>
  </si>
  <si>
    <t xml:space="preserve">   - Egyéb felhalmozási célú támogatások ÁHK</t>
  </si>
  <si>
    <t xml:space="preserve">   - Visszatérítendő támogatások, kölcsönök nyújtása ÁHB</t>
  </si>
  <si>
    <t xml:space="preserve">   - Műk. célú visszatér. támogatások, kölcsönök törl. ÁHB</t>
  </si>
  <si>
    <t xml:space="preserve">   -Műk. célú visszatér.támog. kölcsönök nyújtása ÁHB</t>
  </si>
  <si>
    <t xml:space="preserve">   - Egyéb műk. célú támogatások ÁHB</t>
  </si>
  <si>
    <t xml:space="preserve">   - Műk. célú visszatérítendő tám. kölcsönök nyújtása ÁHK</t>
  </si>
  <si>
    <t xml:space="preserve">   - Egyéb működési célú támogatások ÁHK</t>
  </si>
  <si>
    <t xml:space="preserve">   - Visszatérítendő támogatások, kölcsönök nyújtása ÁHK</t>
  </si>
  <si>
    <t xml:space="preserve">   - Egyéb felhalmozási célú támogatások ÁHB</t>
  </si>
  <si>
    <t xml:space="preserve">   - Garancia- és kezességvállalásból kifizetés ÁHK</t>
  </si>
  <si>
    <t xml:space="preserve">   ebből: - Hosszú lejáratú hitelek, kölcsönök törlesztése pénzü.váll.</t>
  </si>
  <si>
    <t xml:space="preserve">                - Likviditási célú hitelek, kölcsönök törlesztése pénzü.váll.</t>
  </si>
  <si>
    <t xml:space="preserve">                - Rövid lejáratú hitelek, kölcsönök törlesztése pénzü.váll</t>
  </si>
  <si>
    <t>ÁHB megelőlegezés visszafizetése</t>
  </si>
  <si>
    <t>intézményi kisértékű beszerzések</t>
  </si>
  <si>
    <t>B1131</t>
  </si>
  <si>
    <t>Települési önkormányzatok szociális,  gyermekjóléti  feladatainak támogatása</t>
  </si>
  <si>
    <t>B1132</t>
  </si>
  <si>
    <t>Gyermekétkeztetési feladatok támogatása</t>
  </si>
  <si>
    <t>Működési célú garancia- és kezességvállalásból megtérülések ÁHK</t>
  </si>
  <si>
    <t>Működési célú visszatér. támogatások, kölcsönök visszatér. ÁHK</t>
  </si>
  <si>
    <t>Felhalm. célú garancia- és kezességvállalásból megtérülések ÁHK</t>
  </si>
  <si>
    <t>Felhalm. célú visszatérítendő támogatások, kölcs. visszatér. ÁHK</t>
  </si>
  <si>
    <t xml:space="preserve">Működési célú visszatérítendő támog, kölcsönök visszatérülése </t>
  </si>
  <si>
    <t>Települési önkormányzatok szociális és  gyermekjóléti feladatainak támogatása</t>
  </si>
  <si>
    <t>Települési önkormányzatok gyermekétkeztetési feladatainak támogatása</t>
  </si>
  <si>
    <t xml:space="preserve">Költségvetési kiadások összesen: </t>
  </si>
  <si>
    <t>Felhalmozási célú támogatások ÁHB</t>
  </si>
  <si>
    <t>B363</t>
  </si>
  <si>
    <t>Talajterhelési díj</t>
  </si>
  <si>
    <t>Külterületi út pályázat</t>
  </si>
  <si>
    <t>TOP_PLUSZ Energetikai fejlesztés</t>
  </si>
  <si>
    <t>TOP_PLUSZ Kulturális infrastruktúra fejlesztés</t>
  </si>
  <si>
    <t xml:space="preserve">geotermális: gáztalanító </t>
  </si>
  <si>
    <t>temető: urnafal építés</t>
  </si>
  <si>
    <t xml:space="preserve">önkormányzat: műhelyek gázkazán csere </t>
  </si>
  <si>
    <t>önkorm: Árpád tér 26. közp.fűtés beruházás</t>
  </si>
  <si>
    <t>önk: Coop előtti árok vásárlás</t>
  </si>
  <si>
    <t>önk: kamerarendszer felújítás</t>
  </si>
  <si>
    <t xml:space="preserve">önk: közfoglalkoztatás út, járda felújítás </t>
  </si>
  <si>
    <t>hivatal: gázóra átalakítás felújítás</t>
  </si>
  <si>
    <t>vízmű fejlesztés</t>
  </si>
  <si>
    <t>óvoda: kazán keringető szivattyú felújítás</t>
  </si>
  <si>
    <t>talajterhelési díj</t>
  </si>
  <si>
    <t>2023. évi eredeti előirányzat</t>
  </si>
  <si>
    <t>2023. évi módosított előirányzat</t>
  </si>
  <si>
    <t>2023. évi előirányzat</t>
  </si>
  <si>
    <t>TOP Piaccsarnok</t>
  </si>
  <si>
    <t>Belterületi utak felújítása / kátyúzás</t>
  </si>
  <si>
    <t xml:space="preserve">TOP - Belterületi utak fejlesztése pályázat </t>
  </si>
  <si>
    <t>Petőfi utcai tájház felújítás</t>
  </si>
  <si>
    <t xml:space="preserve">Kossuth kerti Tájház felújítás </t>
  </si>
  <si>
    <t>Rákóczi utca, padkázás, szikkasztó árok ásás</t>
  </si>
  <si>
    <t>uszoda: elszívórendszer</t>
  </si>
  <si>
    <t xml:space="preserve">uszoda: klórmérő </t>
  </si>
  <si>
    <t>temető felújítás: nyilászáró, belső festés</t>
  </si>
  <si>
    <t>önk: Bem J utca folyókák készítése ber.</t>
  </si>
  <si>
    <t>önk: Debreceni u. árok burkolás, áteresz, híd bszmegálló</t>
  </si>
  <si>
    <t xml:space="preserve">Irinyi 8. gázalmérő beépítés </t>
  </si>
  <si>
    <t xml:space="preserve">önk: fűkasza adapterrel </t>
  </si>
  <si>
    <t>Műv.ház: vizes blokk felűjítás</t>
  </si>
  <si>
    <t xml:space="preserve">óvoda átemelő szívattyú javítása </t>
  </si>
  <si>
    <t>Konyha - elszívó javítás</t>
  </si>
  <si>
    <t>Rendezési terv</t>
  </si>
  <si>
    <t>Konyha-Elektromos szekrény</t>
  </si>
  <si>
    <t>Előirányzat-felhasználási terv
2023. évre</t>
  </si>
  <si>
    <t xml:space="preserve">2.1. melléklet a 9/2023. (V.25) önkormányzati rendelethez     </t>
  </si>
  <si>
    <t xml:space="preserve">2.2. melléklet a 9/2023. (V.25) önkormányzati rendelethez     </t>
  </si>
  <si>
    <t>9.1. melléklet a 9/2023. (V.25) önkormányzati rendelethez</t>
  </si>
  <si>
    <t>9.2. melléklet a 9/2023. (V.25) önkormányzati rendelethez</t>
  </si>
  <si>
    <t>9.3. melléklet a 9/2023. (V.25) önkormányzati rendelethez</t>
  </si>
  <si>
    <t>9.4. melléklet a 9/2023. (V.25) önkormányzati rendelethez</t>
  </si>
  <si>
    <t>9.5. melléklet a 9/2023. (V.25)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</si>
</sst>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\ #,##0.00&quot;     &quot;;\-#,##0.00&quot;     &quot;;&quot; -&quot;#&quot;     &quot;;@\ "/>
    <numFmt numFmtId="174" formatCode="\ #,##0&quot;     &quot;;\-#,##0&quot;     &quot;;&quot; -&quot;#&quot;     &quot;;@\ "/>
    <numFmt numFmtId="175" formatCode="mmm\ d/"/>
    <numFmt numFmtId="176" formatCode="\ #,##0.0&quot;     &quot;;\-#,##0.0&quot;     &quot;;&quot; -&quot;#&quot;     &quot;;@\ "/>
    <numFmt numFmtId="177" formatCode="[$-40E]yyyy\.\ mmmm\ d\."/>
    <numFmt numFmtId="178" formatCode="&quot;H-&quot;0000"/>
    <numFmt numFmtId="179" formatCode="#,##0_ ;\-#,##0\ "/>
  </numFmts>
  <fonts count="47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E"/>
      <family val="1"/>
    </font>
    <font>
      <sz val="9"/>
      <color indexed="10"/>
      <name val="Times New Roman CE"/>
      <family val="1"/>
    </font>
    <font>
      <sz val="9"/>
      <color rgb="FFFF0000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1" fillId="0" borderId="0" applyFill="0" applyBorder="0" applyAlignment="0" applyProtection="0"/>
  </cellStyleXfs>
  <cellXfs count="491">
    <xf numFmtId="0" fontId="0" fillId="0" borderId="0" xfId="0" applyAlignment="1">
      <alignment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8" fillId="0" borderId="11" xfId="56" applyFont="1" applyFill="1" applyBorder="1" applyAlignment="1" applyProtection="1">
      <alignment horizontal="center" vertical="center" wrapText="1"/>
      <protection/>
    </xf>
    <xf numFmtId="172" fontId="27" fillId="0" borderId="12" xfId="56" applyNumberFormat="1" applyFont="1" applyFill="1" applyBorder="1" applyAlignment="1" applyProtection="1">
      <alignment horizontal="right" vertical="center" wrapText="1" indent="1"/>
      <protection/>
    </xf>
    <xf numFmtId="172" fontId="27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5" fillId="0" borderId="10" xfId="0" applyFont="1" applyFill="1" applyBorder="1" applyAlignment="1" applyProtection="1">
      <alignment horizontal="right"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172" fontId="28" fillId="0" borderId="12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17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172" fontId="31" fillId="0" borderId="12" xfId="0" applyNumberFormat="1" applyFont="1" applyBorder="1" applyAlignment="1" applyProtection="1">
      <alignment horizontal="right" vertical="center" wrapText="1" indent="1"/>
      <protection/>
    </xf>
    <xf numFmtId="172" fontId="33" fillId="0" borderId="12" xfId="0" applyNumberFormat="1" applyFont="1" applyBorder="1" applyAlignment="1" applyProtection="1">
      <alignment horizontal="right" vertical="center" wrapText="1" inden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25" fillId="0" borderId="0" xfId="0" applyNumberFormat="1" applyFont="1" applyFill="1" applyAlignment="1" applyProtection="1">
      <alignment horizontal="right" vertical="center"/>
      <protection/>
    </xf>
    <xf numFmtId="172" fontId="26" fillId="0" borderId="13" xfId="0" applyNumberFormat="1" applyFont="1" applyFill="1" applyBorder="1" applyAlignment="1" applyProtection="1">
      <alignment horizontal="center" vertical="center" wrapText="1"/>
      <protection/>
    </xf>
    <xf numFmtId="172" fontId="27" fillId="0" borderId="0" xfId="0" applyNumberFormat="1" applyFont="1" applyFill="1" applyAlignment="1" applyProtection="1">
      <alignment horizontal="center" vertical="center" wrapText="1"/>
      <protection/>
    </xf>
    <xf numFmtId="172" fontId="28" fillId="0" borderId="22" xfId="0" applyNumberFormat="1" applyFont="1" applyFill="1" applyBorder="1" applyAlignment="1" applyProtection="1">
      <alignment horizontal="center" vertical="center" wrapText="1"/>
      <protection/>
    </xf>
    <xf numFmtId="172" fontId="28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5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2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56" applyFont="1" applyFill="1">
      <alignment/>
      <protection/>
    </xf>
    <xf numFmtId="172" fontId="38" fillId="0" borderId="0" xfId="56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/>
      <protection/>
    </xf>
    <xf numFmtId="0" fontId="38" fillId="0" borderId="0" xfId="56" applyFont="1" applyFill="1">
      <alignment/>
      <protection/>
    </xf>
    <xf numFmtId="0" fontId="17" fillId="0" borderId="0" xfId="56">
      <alignment/>
      <protection/>
    </xf>
    <xf numFmtId="0" fontId="37" fillId="0" borderId="0" xfId="56" applyFont="1" applyFill="1" applyAlignment="1">
      <alignment wrapText="1"/>
      <protection/>
    </xf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Fill="1" applyAlignment="1">
      <alignment vertical="center" wrapText="1"/>
    </xf>
    <xf numFmtId="172" fontId="25" fillId="0" borderId="0" xfId="0" applyNumberFormat="1" applyFont="1" applyFill="1" applyAlignment="1" applyProtection="1">
      <alignment horizontal="right" wrapText="1"/>
      <protection/>
    </xf>
    <xf numFmtId="172" fontId="27" fillId="0" borderId="0" xfId="0" applyNumberFormat="1" applyFont="1" applyFill="1" applyAlignment="1">
      <alignment horizontal="center" vertical="center" wrapText="1"/>
    </xf>
    <xf numFmtId="172" fontId="28" fillId="0" borderId="28" xfId="0" applyNumberFormat="1" applyFont="1" applyFill="1" applyBorder="1" applyAlignment="1" applyProtection="1">
      <alignment horizontal="center" vertical="center" wrapText="1"/>
      <protection/>
    </xf>
    <xf numFmtId="172" fontId="27" fillId="0" borderId="0" xfId="0" applyNumberFormat="1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72" fontId="17" fillId="0" borderId="0" xfId="0" applyNumberFormat="1" applyFont="1" applyFill="1" applyAlignment="1" applyProtection="1">
      <alignment horizontal="left" vertical="center" wrapText="1"/>
      <protection/>
    </xf>
    <xf numFmtId="172" fontId="22" fillId="0" borderId="0" xfId="0" applyNumberFormat="1" applyFont="1" applyFill="1" applyAlignment="1" applyProtection="1">
      <alignment vertical="center" wrapText="1"/>
      <protection/>
    </xf>
    <xf numFmtId="172" fontId="17" fillId="0" borderId="0" xfId="0" applyNumberFormat="1" applyFont="1" applyFill="1" applyAlignment="1">
      <alignment vertical="center" wrapText="1"/>
    </xf>
    <xf numFmtId="0" fontId="26" fillId="0" borderId="29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right" vertical="center" indent="1"/>
      <protection/>
    </xf>
    <xf numFmtId="0" fontId="26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right"/>
      <protection/>
    </xf>
    <xf numFmtId="0" fontId="27" fillId="0" borderId="0" xfId="0" applyFont="1" applyFill="1" applyAlignment="1">
      <alignment vertical="center"/>
    </xf>
    <xf numFmtId="0" fontId="26" fillId="0" borderId="33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right" vertical="center" wrapText="1" inden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6" fillId="0" borderId="34" xfId="0" applyFont="1" applyFill="1" applyBorder="1" applyAlignment="1" applyProtection="1">
      <alignment horizontal="center" vertical="center" wrapText="1"/>
      <protection/>
    </xf>
    <xf numFmtId="0" fontId="26" fillId="0" borderId="35" xfId="0" applyFont="1" applyFill="1" applyBorder="1" applyAlignment="1" applyProtection="1">
      <alignment horizontal="center" vertical="center" wrapText="1"/>
      <protection/>
    </xf>
    <xf numFmtId="172" fontId="26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36" xfId="56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>
      <alignment vertical="center" wrapText="1"/>
    </xf>
    <xf numFmtId="49" fontId="29" fillId="0" borderId="37" xfId="56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 vertical="center" wrapText="1"/>
    </xf>
    <xf numFmtId="49" fontId="29" fillId="0" borderId="38" xfId="56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horizontal="center" wrapText="1"/>
      <protection/>
    </xf>
    <xf numFmtId="0" fontId="30" fillId="0" borderId="36" xfId="0" applyFont="1" applyBorder="1" applyAlignment="1" applyProtection="1">
      <alignment horizontal="center" wrapText="1"/>
      <protection/>
    </xf>
    <xf numFmtId="0" fontId="30" fillId="0" borderId="37" xfId="0" applyFont="1" applyBorder="1" applyAlignment="1" applyProtection="1">
      <alignment horizontal="center" wrapText="1"/>
      <protection/>
    </xf>
    <xf numFmtId="0" fontId="30" fillId="0" borderId="38" xfId="0" applyFont="1" applyBorder="1" applyAlignment="1" applyProtection="1">
      <alignment horizontal="center" wrapText="1"/>
      <protection/>
    </xf>
    <xf numFmtId="0" fontId="31" fillId="0" borderId="28" xfId="0" applyFont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 indent="1"/>
      <protection/>
    </xf>
    <xf numFmtId="172" fontId="28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29" fillId="0" borderId="0" xfId="0" applyFont="1" applyFill="1" applyAlignment="1" applyProtection="1">
      <alignment horizontal="right" vertical="center" wrapText="1" indent="1"/>
      <protection/>
    </xf>
    <xf numFmtId="0" fontId="28" fillId="0" borderId="33" xfId="0" applyFont="1" applyFill="1" applyBorder="1" applyAlignment="1" applyProtection="1">
      <alignment horizontal="center" vertical="center" wrapText="1"/>
      <protection/>
    </xf>
    <xf numFmtId="0" fontId="26" fillId="0" borderId="39" xfId="0" applyFont="1" applyFill="1" applyBorder="1" applyAlignment="1" applyProtection="1">
      <alignment horizontal="center" vertical="center" wrapText="1"/>
      <protection/>
    </xf>
    <xf numFmtId="172" fontId="28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0" xfId="0" applyFont="1" applyFill="1" applyAlignment="1">
      <alignment vertical="center" wrapText="1"/>
    </xf>
    <xf numFmtId="49" fontId="29" fillId="0" borderId="41" xfId="56" applyNumberFormat="1" applyFont="1" applyFill="1" applyBorder="1" applyAlignment="1" applyProtection="1">
      <alignment horizontal="center" vertical="center" wrapText="1"/>
      <protection/>
    </xf>
    <xf numFmtId="49" fontId="29" fillId="0" borderId="42" xfId="56" applyNumberFormat="1" applyFont="1" applyFill="1" applyBorder="1" applyAlignment="1" applyProtection="1">
      <alignment horizontal="center" vertical="center" wrapText="1"/>
      <protection/>
    </xf>
    <xf numFmtId="49" fontId="29" fillId="0" borderId="43" xfId="56" applyNumberFormat="1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Fill="1" applyAlignment="1">
      <alignment vertical="center" wrapText="1"/>
    </xf>
    <xf numFmtId="0" fontId="31" fillId="0" borderId="28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72" fontId="17" fillId="0" borderId="0" xfId="0" applyNumberFormat="1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horizontal="center" vertical="center" wrapText="1"/>
      <protection/>
    </xf>
    <xf numFmtId="49" fontId="26" fillId="0" borderId="32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172" fontId="26" fillId="0" borderId="21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 applyProtection="1">
      <alignment vertical="center" wrapText="1"/>
      <protection/>
    </xf>
    <xf numFmtId="49" fontId="29" fillId="0" borderId="41" xfId="0" applyNumberFormat="1" applyFont="1" applyFill="1" applyBorder="1" applyAlignment="1" applyProtection="1">
      <alignment horizontal="center" vertical="center" wrapText="1"/>
      <protection/>
    </xf>
    <xf numFmtId="172" fontId="2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172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6" xfId="0" applyNumberFormat="1" applyFont="1" applyFill="1" applyBorder="1" applyAlignment="1" applyProtection="1">
      <alignment horizontal="center" vertical="center" wrapText="1"/>
      <protection/>
    </xf>
    <xf numFmtId="172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0" applyFont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8" fillId="0" borderId="29" xfId="0" applyFont="1" applyFill="1" applyBorder="1" applyAlignment="1" applyProtection="1">
      <alignment horizontal="center" vertical="top" wrapText="1"/>
      <protection/>
    </xf>
    <xf numFmtId="172" fontId="28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57" applyFill="1" applyProtection="1">
      <alignment/>
      <protection/>
    </xf>
    <xf numFmtId="0" fontId="17" fillId="0" borderId="0" xfId="57" applyFill="1" applyProtection="1">
      <alignment/>
      <protection locked="0"/>
    </xf>
    <xf numFmtId="0" fontId="25" fillId="0" borderId="0" xfId="0" applyFont="1" applyFill="1" applyAlignment="1">
      <alignment horizontal="right"/>
    </xf>
    <xf numFmtId="0" fontId="26" fillId="0" borderId="11" xfId="57" applyFont="1" applyFill="1" applyBorder="1" applyAlignment="1" applyProtection="1">
      <alignment horizontal="center" vertical="center" wrapText="1"/>
      <protection/>
    </xf>
    <xf numFmtId="0" fontId="26" fillId="0" borderId="44" xfId="57" applyFont="1" applyFill="1" applyBorder="1" applyAlignment="1" applyProtection="1">
      <alignment horizontal="center" vertical="center"/>
      <protection/>
    </xf>
    <xf numFmtId="0" fontId="26" fillId="0" borderId="17" xfId="57" applyFont="1" applyFill="1" applyBorder="1" applyAlignment="1" applyProtection="1">
      <alignment horizontal="center" vertical="center"/>
      <protection/>
    </xf>
    <xf numFmtId="0" fontId="29" fillId="0" borderId="13" xfId="57" applyFont="1" applyFill="1" applyBorder="1" applyAlignment="1" applyProtection="1">
      <alignment horizontal="left" vertical="center" indent="1"/>
      <protection/>
    </xf>
    <xf numFmtId="0" fontId="17" fillId="0" borderId="0" xfId="57" applyFill="1" applyAlignment="1" applyProtection="1">
      <alignment vertical="center"/>
      <protection/>
    </xf>
    <xf numFmtId="0" fontId="29" fillId="0" borderId="42" xfId="57" applyFont="1" applyFill="1" applyBorder="1" applyAlignment="1" applyProtection="1">
      <alignment horizontal="left" vertical="center" indent="1"/>
      <protection/>
    </xf>
    <xf numFmtId="0" fontId="29" fillId="0" borderId="45" xfId="57" applyFont="1" applyFill="1" applyBorder="1" applyAlignment="1" applyProtection="1">
      <alignment horizontal="left" vertical="center" wrapText="1" indent="1"/>
      <protection/>
    </xf>
    <xf numFmtId="172" fontId="29" fillId="0" borderId="27" xfId="57" applyNumberFormat="1" applyFont="1" applyFill="1" applyBorder="1" applyAlignment="1" applyProtection="1">
      <alignment vertical="center"/>
      <protection/>
    </xf>
    <xf numFmtId="0" fontId="29" fillId="0" borderId="37" xfId="57" applyFont="1" applyFill="1" applyBorder="1" applyAlignment="1" applyProtection="1">
      <alignment horizontal="left" vertical="center" indent="1"/>
      <protection/>
    </xf>
    <xf numFmtId="0" fontId="29" fillId="0" borderId="46" xfId="57" applyFont="1" applyFill="1" applyBorder="1" applyAlignment="1" applyProtection="1">
      <alignment horizontal="left" vertical="center" wrapText="1" indent="1"/>
      <protection/>
    </xf>
    <xf numFmtId="172" fontId="29" fillId="0" borderId="46" xfId="57" applyNumberFormat="1" applyFont="1" applyFill="1" applyBorder="1" applyAlignment="1" applyProtection="1">
      <alignment vertical="center"/>
      <protection locked="0"/>
    </xf>
    <xf numFmtId="172" fontId="29" fillId="0" borderId="15" xfId="57" applyNumberFormat="1" applyFont="1" applyFill="1" applyBorder="1" applyAlignment="1" applyProtection="1">
      <alignment vertical="center"/>
      <protection/>
    </xf>
    <xf numFmtId="0" fontId="17" fillId="0" borderId="0" xfId="57" applyFill="1" applyAlignment="1" applyProtection="1">
      <alignment vertical="center"/>
      <protection locked="0"/>
    </xf>
    <xf numFmtId="0" fontId="29" fillId="0" borderId="47" xfId="57" applyFont="1" applyFill="1" applyBorder="1" applyAlignment="1" applyProtection="1">
      <alignment horizontal="left" vertical="center" wrapText="1" indent="1"/>
      <protection/>
    </xf>
    <xf numFmtId="172" fontId="29" fillId="0" borderId="47" xfId="57" applyNumberFormat="1" applyFont="1" applyFill="1" applyBorder="1" applyAlignment="1" applyProtection="1">
      <alignment vertical="center"/>
      <protection locked="0"/>
    </xf>
    <xf numFmtId="172" fontId="29" fillId="0" borderId="14" xfId="57" applyNumberFormat="1" applyFont="1" applyFill="1" applyBorder="1" applyAlignment="1" applyProtection="1">
      <alignment vertical="center"/>
      <protection/>
    </xf>
    <xf numFmtId="0" fontId="29" fillId="0" borderId="46" xfId="57" applyFont="1" applyFill="1" applyBorder="1" applyAlignment="1" applyProtection="1">
      <alignment horizontal="left" vertical="center" indent="1"/>
      <protection/>
    </xf>
    <xf numFmtId="0" fontId="29" fillId="0" borderId="37" xfId="57" applyFont="1" applyFill="1" applyBorder="1" applyAlignment="1" applyProtection="1">
      <alignment horizontal="center" vertical="center"/>
      <protection/>
    </xf>
    <xf numFmtId="0" fontId="29" fillId="0" borderId="13" xfId="57" applyFont="1" applyFill="1" applyBorder="1" applyAlignment="1" applyProtection="1">
      <alignment horizontal="center" vertical="center"/>
      <protection/>
    </xf>
    <xf numFmtId="0" fontId="26" fillId="0" borderId="48" xfId="57" applyFont="1" applyFill="1" applyBorder="1" applyAlignment="1" applyProtection="1">
      <alignment horizontal="left" vertical="center" indent="1"/>
      <protection/>
    </xf>
    <xf numFmtId="172" fontId="28" fillId="0" borderId="48" xfId="57" applyNumberFormat="1" applyFont="1" applyFill="1" applyBorder="1" applyAlignment="1" applyProtection="1">
      <alignment vertical="center"/>
      <protection/>
    </xf>
    <xf numFmtId="172" fontId="28" fillId="0" borderId="12" xfId="57" applyNumberFormat="1" applyFont="1" applyFill="1" applyBorder="1" applyAlignment="1" applyProtection="1">
      <alignment vertical="center"/>
      <protection/>
    </xf>
    <xf numFmtId="0" fontId="29" fillId="0" borderId="36" xfId="57" applyFont="1" applyFill="1" applyBorder="1" applyAlignment="1" applyProtection="1">
      <alignment horizontal="center" vertical="center"/>
      <protection/>
    </xf>
    <xf numFmtId="0" fontId="29" fillId="0" borderId="47" xfId="57" applyFont="1" applyFill="1" applyBorder="1" applyAlignment="1" applyProtection="1">
      <alignment horizontal="left" vertical="center" indent="1"/>
      <protection/>
    </xf>
    <xf numFmtId="0" fontId="28" fillId="0" borderId="13" xfId="57" applyFont="1" applyFill="1" applyBorder="1" applyAlignment="1" applyProtection="1">
      <alignment horizontal="center" vertical="center"/>
      <protection/>
    </xf>
    <xf numFmtId="0" fontId="26" fillId="0" borderId="48" xfId="57" applyFont="1" applyFill="1" applyBorder="1" applyAlignment="1" applyProtection="1">
      <alignment horizontal="left" indent="1"/>
      <protection/>
    </xf>
    <xf numFmtId="172" fontId="28" fillId="0" borderId="48" xfId="57" applyNumberFormat="1" applyFont="1" applyFill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38" fillId="0" borderId="0" xfId="57" applyFont="1" applyFill="1" applyProtection="1">
      <alignment/>
      <protection locked="0"/>
    </xf>
    <xf numFmtId="0" fontId="23" fillId="0" borderId="0" xfId="57" applyFont="1" applyFill="1" applyProtection="1">
      <alignment/>
      <protection locked="0"/>
    </xf>
    <xf numFmtId="0" fontId="26" fillId="18" borderId="49" xfId="0" applyFont="1" applyFill="1" applyBorder="1" applyAlignment="1" applyProtection="1">
      <alignment horizontal="center" vertical="center"/>
      <protection/>
    </xf>
    <xf numFmtId="172" fontId="28" fillId="0" borderId="12" xfId="57" applyNumberFormat="1" applyFont="1" applyFill="1" applyBorder="1" applyProtection="1">
      <alignment/>
      <protection/>
    </xf>
    <xf numFmtId="3" fontId="29" fillId="0" borderId="46" xfId="0" applyNumberFormat="1" applyFont="1" applyBorder="1" applyAlignment="1">
      <alignment/>
    </xf>
    <xf numFmtId="172" fontId="26" fillId="0" borderId="22" xfId="0" applyNumberFormat="1" applyFont="1" applyFill="1" applyBorder="1" applyAlignment="1" applyProtection="1">
      <alignment horizontal="center" vertical="center" wrapText="1"/>
      <protection/>
    </xf>
    <xf numFmtId="172" fontId="36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6" applyFont="1" applyFill="1" applyProtection="1">
      <alignment/>
      <protection/>
    </xf>
    <xf numFmtId="0" fontId="27" fillId="0" borderId="13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vertical="center" wrapText="1"/>
      <protection/>
    </xf>
    <xf numFmtId="0" fontId="0" fillId="0" borderId="0" xfId="56" applyFont="1" applyFill="1" applyAlignment="1" applyProtection="1">
      <alignment/>
      <protection/>
    </xf>
    <xf numFmtId="0" fontId="0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48" xfId="56" applyFont="1" applyFill="1" applyBorder="1" applyAlignment="1" applyProtection="1">
      <alignment vertical="center" wrapText="1"/>
      <protection/>
    </xf>
    <xf numFmtId="0" fontId="27" fillId="0" borderId="0" xfId="56" applyFont="1" applyFill="1" applyProtection="1">
      <alignment/>
      <protection/>
    </xf>
    <xf numFmtId="0" fontId="44" fillId="0" borderId="0" xfId="56" applyFont="1" applyFill="1" applyProtection="1">
      <alignment/>
      <protection/>
    </xf>
    <xf numFmtId="0" fontId="27" fillId="0" borderId="0" xfId="56" applyFont="1" applyFill="1" applyProtection="1">
      <alignment/>
      <protection/>
    </xf>
    <xf numFmtId="0" fontId="0" fillId="0" borderId="0" xfId="56" applyFont="1" applyFill="1" applyAlignment="1" applyProtection="1">
      <alignment horizontal="right" vertical="center" indent="1"/>
      <protection/>
    </xf>
    <xf numFmtId="0" fontId="27" fillId="0" borderId="22" xfId="56" applyFont="1" applyFill="1" applyBorder="1" applyAlignment="1" applyProtection="1">
      <alignment horizontal="center" vertical="center" wrapText="1"/>
      <protection/>
    </xf>
    <xf numFmtId="0" fontId="27" fillId="0" borderId="51" xfId="56" applyFont="1" applyFill="1" applyBorder="1" applyAlignment="1" applyProtection="1">
      <alignment horizontal="center" vertical="center" wrapText="1"/>
      <protection/>
    </xf>
    <xf numFmtId="172" fontId="27" fillId="0" borderId="22" xfId="56" applyNumberFormat="1" applyFont="1" applyFill="1" applyBorder="1" applyAlignment="1" applyProtection="1">
      <alignment horizontal="right" vertical="center" wrapText="1" indent="1"/>
      <protection/>
    </xf>
    <xf numFmtId="172" fontId="0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52" xfId="5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3" xfId="56" applyFont="1" applyFill="1" applyBorder="1" applyAlignment="1" applyProtection="1">
      <alignment horizontal="left" vertical="center" wrapText="1" indent="1"/>
      <protection/>
    </xf>
    <xf numFmtId="172" fontId="27" fillId="0" borderId="51" xfId="56" applyNumberFormat="1" applyFont="1" applyFill="1" applyBorder="1" applyAlignment="1" applyProtection="1">
      <alignment horizontal="right" vertical="center" wrapText="1" indent="1"/>
      <protection/>
    </xf>
    <xf numFmtId="172" fontId="0" fillId="0" borderId="54" xfId="56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172" fontId="32" fillId="0" borderId="22" xfId="0" applyNumberFormat="1" applyFont="1" applyBorder="1" applyAlignment="1" applyProtection="1">
      <alignment horizontal="right" vertical="center" wrapText="1" indent="1"/>
      <protection/>
    </xf>
    <xf numFmtId="172" fontId="27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9" xfId="56" applyFont="1" applyFill="1" applyBorder="1" applyAlignment="1" applyProtection="1">
      <alignment horizontal="center" vertical="center" wrapText="1"/>
      <protection/>
    </xf>
    <xf numFmtId="0" fontId="27" fillId="0" borderId="50" xfId="56" applyFont="1" applyFill="1" applyBorder="1" applyAlignment="1" applyProtection="1">
      <alignment vertical="center" wrapText="1"/>
      <protection/>
    </xf>
    <xf numFmtId="0" fontId="0" fillId="0" borderId="56" xfId="56" applyFont="1" applyFill="1" applyBorder="1" applyAlignment="1" applyProtection="1">
      <alignment horizontal="left" vertical="center" wrapText="1" indent="1"/>
      <protection/>
    </xf>
    <xf numFmtId="0" fontId="0" fillId="0" borderId="53" xfId="56" applyFont="1" applyFill="1" applyBorder="1" applyAlignment="1" applyProtection="1">
      <alignment horizontal="left" vertical="center" wrapText="1" indent="6"/>
      <protection/>
    </xf>
    <xf numFmtId="0" fontId="0" fillId="0" borderId="35" xfId="56" applyFont="1" applyFill="1" applyBorder="1" applyAlignment="1" applyProtection="1">
      <alignment horizontal="left" vertical="center" wrapText="1" indent="6"/>
      <protection/>
    </xf>
    <xf numFmtId="0" fontId="0" fillId="0" borderId="57" xfId="56" applyFont="1" applyFill="1" applyBorder="1" applyAlignment="1" applyProtection="1">
      <alignment horizontal="left" vertical="center" wrapText="1" indent="6"/>
      <protection/>
    </xf>
    <xf numFmtId="0" fontId="27" fillId="0" borderId="39" xfId="56" applyFont="1" applyFill="1" applyBorder="1" applyAlignment="1" applyProtection="1">
      <alignment vertical="center" wrapText="1"/>
      <protection/>
    </xf>
    <xf numFmtId="0" fontId="0" fillId="0" borderId="35" xfId="56" applyFont="1" applyFill="1" applyBorder="1" applyAlignment="1" applyProtection="1">
      <alignment horizontal="left" vertical="center" wrapText="1" indent="1"/>
      <protection/>
    </xf>
    <xf numFmtId="0" fontId="43" fillId="0" borderId="35" xfId="0" applyFont="1" applyBorder="1" applyAlignment="1" applyProtection="1">
      <alignment horizontal="left" vertical="center" wrapText="1" indent="1"/>
      <protection/>
    </xf>
    <xf numFmtId="0" fontId="43" fillId="0" borderId="53" xfId="0" applyFont="1" applyBorder="1" applyAlignment="1" applyProtection="1">
      <alignment horizontal="left" vertical="center" wrapText="1" indent="1"/>
      <protection/>
    </xf>
    <xf numFmtId="0" fontId="27" fillId="0" borderId="39" xfId="56" applyFont="1" applyFill="1" applyBorder="1" applyAlignment="1" applyProtection="1">
      <alignment horizontal="left" vertical="center" wrapText="1" indent="1"/>
      <protection/>
    </xf>
    <xf numFmtId="0" fontId="27" fillId="0" borderId="39" xfId="56" applyFont="1" applyFill="1" applyBorder="1" applyAlignment="1" applyProtection="1">
      <alignment horizontal="left" vertical="center" wrapText="1" indent="1"/>
      <protection/>
    </xf>
    <xf numFmtId="0" fontId="32" fillId="0" borderId="10" xfId="0" applyFont="1" applyBorder="1" applyAlignment="1" applyProtection="1">
      <alignment horizontal="left" vertical="center" wrapText="1" indent="1"/>
      <protection/>
    </xf>
    <xf numFmtId="0" fontId="27" fillId="0" borderId="51" xfId="56" applyFont="1" applyFill="1" applyBorder="1" applyAlignment="1" applyProtection="1">
      <alignment horizontal="left" vertical="center" wrapText="1" indent="1"/>
      <protection/>
    </xf>
    <xf numFmtId="49" fontId="0" fillId="0" borderId="54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24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26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52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55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22" xfId="56" applyFont="1" applyFill="1" applyBorder="1" applyAlignment="1" applyProtection="1">
      <alignment horizontal="left" vertical="center" wrapText="1" indent="1"/>
      <protection/>
    </xf>
    <xf numFmtId="49" fontId="0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27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58" xfId="0" applyFont="1" applyBorder="1" applyAlignment="1" applyProtection="1">
      <alignment horizontal="left" vertical="center" wrapText="1" indent="1"/>
      <protection/>
    </xf>
    <xf numFmtId="0" fontId="27" fillId="0" borderId="50" xfId="56" applyFont="1" applyFill="1" applyBorder="1" applyAlignment="1" applyProtection="1">
      <alignment horizontal="center" vertical="center" wrapText="1"/>
      <protection/>
    </xf>
    <xf numFmtId="0" fontId="43" fillId="0" borderId="59" xfId="0" applyFont="1" applyBorder="1" applyAlignment="1" applyProtection="1">
      <alignment horizontal="left" wrapText="1" indent="1"/>
      <protection/>
    </xf>
    <xf numFmtId="0" fontId="43" fillId="0" borderId="53" xfId="0" applyFont="1" applyBorder="1" applyAlignment="1" applyProtection="1">
      <alignment horizontal="left" wrapText="1" indent="1"/>
      <protection/>
    </xf>
    <xf numFmtId="0" fontId="43" fillId="0" borderId="35" xfId="0" applyFont="1" applyBorder="1" applyAlignment="1" applyProtection="1">
      <alignment horizontal="left" wrapText="1" indent="1"/>
      <protection/>
    </xf>
    <xf numFmtId="0" fontId="32" fillId="0" borderId="39" xfId="0" applyFont="1" applyBorder="1" applyAlignment="1" applyProtection="1">
      <alignment horizontal="left" vertical="center" wrapText="1" indent="1"/>
      <protection/>
    </xf>
    <xf numFmtId="0" fontId="43" fillId="0" borderId="53" xfId="0" applyFont="1" applyBorder="1" applyAlignment="1" applyProtection="1" quotePrefix="1">
      <alignment horizontal="left" wrapText="1" indent="1"/>
      <protection/>
    </xf>
    <xf numFmtId="49" fontId="43" fillId="0" borderId="53" xfId="0" applyNumberFormat="1" applyFont="1" applyBorder="1" applyAlignment="1" applyProtection="1">
      <alignment horizontal="left" wrapText="1" indent="1"/>
      <protection/>
    </xf>
    <xf numFmtId="0" fontId="43" fillId="0" borderId="59" xfId="0" applyFont="1" applyBorder="1" applyAlignment="1" applyProtection="1">
      <alignment horizontal="left" vertical="top" wrapText="1" indent="1"/>
      <protection/>
    </xf>
    <xf numFmtId="0" fontId="32" fillId="0" borderId="39" xfId="0" applyFont="1" applyBorder="1" applyAlignment="1" applyProtection="1">
      <alignment wrapText="1"/>
      <protection/>
    </xf>
    <xf numFmtId="0" fontId="32" fillId="0" borderId="10" xfId="0" applyFont="1" applyBorder="1" applyAlignment="1" applyProtection="1">
      <alignment wrapText="1"/>
      <protection/>
    </xf>
    <xf numFmtId="0" fontId="32" fillId="0" borderId="22" xfId="0" applyFont="1" applyBorder="1" applyAlignment="1" applyProtection="1">
      <alignment horizontal="center" wrapText="1"/>
      <protection/>
    </xf>
    <xf numFmtId="49" fontId="27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58" xfId="0" applyFont="1" applyBorder="1" applyAlignment="1" applyProtection="1">
      <alignment horizontal="center" wrapText="1"/>
      <protection/>
    </xf>
    <xf numFmtId="0" fontId="32" fillId="0" borderId="39" xfId="0" applyFont="1" applyBorder="1" applyAlignment="1" applyProtection="1">
      <alignment horizontal="left" wrapText="1" indent="1"/>
      <protection/>
    </xf>
    <xf numFmtId="0" fontId="43" fillId="0" borderId="54" xfId="0" applyFont="1" applyBorder="1" applyAlignment="1" applyProtection="1">
      <alignment horizontal="center" wrapText="1"/>
      <protection/>
    </xf>
    <xf numFmtId="0" fontId="43" fillId="0" borderId="56" xfId="0" applyFont="1" applyBorder="1" applyAlignment="1" applyProtection="1">
      <alignment horizontal="left" vertical="center" wrapText="1" indent="1"/>
      <protection/>
    </xf>
    <xf numFmtId="172" fontId="0" fillId="0" borderId="54" xfId="56" applyNumberFormat="1" applyFont="1" applyFill="1" applyBorder="1" applyAlignment="1" applyProtection="1">
      <alignment horizontal="right" vertical="center" wrapText="1" indent="1"/>
      <protection/>
    </xf>
    <xf numFmtId="0" fontId="43" fillId="0" borderId="53" xfId="0" applyFont="1" applyBorder="1" applyAlignment="1" applyProtection="1">
      <alignment wrapText="1"/>
      <protection/>
    </xf>
    <xf numFmtId="0" fontId="43" fillId="0" borderId="24" xfId="0" applyFont="1" applyBorder="1" applyAlignment="1" applyProtection="1">
      <alignment horizontal="center" wrapText="1"/>
      <protection/>
    </xf>
    <xf numFmtId="172" fontId="0" fillId="0" borderId="24" xfId="56" applyNumberFormat="1" applyFont="1" applyFill="1" applyBorder="1" applyAlignment="1" applyProtection="1">
      <alignment horizontal="right" vertical="center" wrapText="1" indent="1"/>
      <protection/>
    </xf>
    <xf numFmtId="0" fontId="43" fillId="0" borderId="20" xfId="0" applyFont="1" applyBorder="1" applyAlignment="1" applyProtection="1">
      <alignment horizontal="left" wrapText="1" indent="1"/>
      <protection/>
    </xf>
    <xf numFmtId="0" fontId="43" fillId="0" borderId="60" xfId="0" applyFont="1" applyBorder="1" applyAlignment="1" applyProtection="1">
      <alignment horizontal="left" wrapText="1" indent="1"/>
      <protection/>
    </xf>
    <xf numFmtId="172" fontId="0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4" xfId="56" applyFont="1" applyFill="1" applyBorder="1" applyAlignment="1" applyProtection="1">
      <alignment horizontal="left" vertical="center" wrapText="1" indent="1"/>
      <protection/>
    </xf>
    <xf numFmtId="0" fontId="0" fillId="0" borderId="56" xfId="56" applyFont="1" applyFill="1" applyBorder="1" applyAlignment="1" applyProtection="1">
      <alignment horizontal="left" vertical="center" wrapText="1" indent="1"/>
      <protection/>
    </xf>
    <xf numFmtId="172" fontId="0" fillId="0" borderId="54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53" xfId="56" applyFont="1" applyFill="1" applyBorder="1" applyAlignment="1" applyProtection="1">
      <alignment horizontal="left" vertical="center" wrapText="1" indent="1"/>
      <protection/>
    </xf>
    <xf numFmtId="0" fontId="0" fillId="0" borderId="24" xfId="56" applyFont="1" applyFill="1" applyBorder="1" applyAlignment="1" applyProtection="1">
      <alignment horizontal="left" vertical="center" wrapText="1" indent="1"/>
      <protection/>
    </xf>
    <xf numFmtId="172" fontId="0" fillId="0" borderId="24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55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57" xfId="56" applyFont="1" applyFill="1" applyBorder="1" applyAlignment="1" applyProtection="1">
      <alignment horizontal="left" vertical="center" wrapText="1" indent="1"/>
      <protection/>
    </xf>
    <xf numFmtId="172" fontId="0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0" xfId="56" applyNumberFormat="1" applyFont="1" applyFill="1" applyAlignment="1" applyProtection="1">
      <alignment horizontal="right" vertical="center" indent="1"/>
      <protection/>
    </xf>
    <xf numFmtId="172" fontId="26" fillId="0" borderId="33" xfId="0" applyNumberFormat="1" applyFont="1" applyFill="1" applyBorder="1" applyAlignment="1" applyProtection="1">
      <alignment horizontal="center" vertical="center" wrapText="1"/>
      <protection/>
    </xf>
    <xf numFmtId="172" fontId="29" fillId="0" borderId="61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62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72" fontId="29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2" fontId="28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27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22" xfId="0" applyNumberFormat="1" applyFont="1" applyFill="1" applyBorder="1" applyAlignment="1" applyProtection="1">
      <alignment horizontal="right" vertical="center" wrapText="1" indent="1"/>
      <protection/>
    </xf>
    <xf numFmtId="172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25" xfId="0" applyNumberFormat="1" applyFont="1" applyFill="1" applyBorder="1" applyAlignment="1" applyProtection="1">
      <alignment horizontal="left" vertical="center" wrapText="1" indent="1"/>
      <protection/>
    </xf>
    <xf numFmtId="172" fontId="28" fillId="0" borderId="62" xfId="0" applyNumberFormat="1" applyFont="1" applyFill="1" applyBorder="1" applyAlignment="1" applyProtection="1">
      <alignment horizontal="left" vertical="center" wrapText="1" indent="1"/>
      <protection/>
    </xf>
    <xf numFmtId="0" fontId="41" fillId="0" borderId="22" xfId="56" applyFont="1" applyFill="1" applyBorder="1" applyAlignment="1">
      <alignment horizontal="center"/>
      <protection/>
    </xf>
    <xf numFmtId="0" fontId="31" fillId="0" borderId="63" xfId="0" applyFont="1" applyBorder="1" applyAlignment="1" applyProtection="1">
      <alignment horizontal="left" vertical="center" wrapText="1" indent="1"/>
      <protection/>
    </xf>
    <xf numFmtId="49" fontId="29" fillId="0" borderId="22" xfId="56" applyNumberFormat="1" applyFont="1" applyFill="1" applyBorder="1" applyAlignment="1" applyProtection="1">
      <alignment horizontal="center" vertical="center" wrapText="1"/>
      <protection/>
    </xf>
    <xf numFmtId="172" fontId="29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64" xfId="56" applyFont="1" applyFill="1" applyBorder="1" applyAlignment="1" applyProtection="1">
      <alignment horizontal="center" vertical="center" wrapText="1"/>
      <protection/>
    </xf>
    <xf numFmtId="0" fontId="35" fillId="0" borderId="64" xfId="56" applyFont="1" applyFill="1" applyBorder="1" applyAlignment="1" applyProtection="1">
      <alignment horizontal="center" vertical="center"/>
      <protection/>
    </xf>
    <xf numFmtId="0" fontId="29" fillId="0" borderId="64" xfId="56" applyFont="1" applyFill="1" applyBorder="1" applyAlignment="1" applyProtection="1">
      <alignment horizontal="center" vertical="center"/>
      <protection/>
    </xf>
    <xf numFmtId="174" fontId="43" fillId="0" borderId="64" xfId="40" applyNumberFormat="1" applyFont="1" applyFill="1" applyBorder="1" applyAlignment="1" applyProtection="1">
      <alignment/>
      <protection locked="0"/>
    </xf>
    <xf numFmtId="3" fontId="43" fillId="0" borderId="22" xfId="56" applyNumberFormat="1" applyFont="1" applyFill="1" applyBorder="1">
      <alignment/>
      <protection/>
    </xf>
    <xf numFmtId="3" fontId="43" fillId="0" borderId="51" xfId="56" applyNumberFormat="1" applyFont="1" applyFill="1" applyBorder="1">
      <alignment/>
      <protection/>
    </xf>
    <xf numFmtId="0" fontId="29" fillId="0" borderId="65" xfId="56" applyFont="1" applyFill="1" applyBorder="1" applyAlignment="1" applyProtection="1">
      <alignment horizontal="center" vertical="center"/>
      <protection/>
    </xf>
    <xf numFmtId="174" fontId="43" fillId="0" borderId="65" xfId="40" applyNumberFormat="1" applyFont="1" applyFill="1" applyBorder="1" applyAlignment="1" applyProtection="1">
      <alignment/>
      <protection locked="0"/>
    </xf>
    <xf numFmtId="3" fontId="43" fillId="0" borderId="64" xfId="56" applyNumberFormat="1" applyFont="1" applyFill="1" applyBorder="1">
      <alignment/>
      <protection/>
    </xf>
    <xf numFmtId="3" fontId="43" fillId="0" borderId="66" xfId="56" applyNumberFormat="1" applyFont="1" applyFill="1" applyBorder="1">
      <alignment/>
      <protection/>
    </xf>
    <xf numFmtId="0" fontId="29" fillId="0" borderId="64" xfId="56" applyFont="1" applyFill="1" applyBorder="1" applyAlignment="1">
      <alignment horizontal="center" vertical="center"/>
      <protection/>
    </xf>
    <xf numFmtId="3" fontId="0" fillId="0" borderId="64" xfId="56" applyNumberFormat="1" applyFont="1" applyFill="1" applyBorder="1">
      <alignment/>
      <protection/>
    </xf>
    <xf numFmtId="0" fontId="29" fillId="0" borderId="66" xfId="56" applyFont="1" applyFill="1" applyBorder="1" applyAlignment="1" applyProtection="1">
      <alignment horizontal="center" vertical="center"/>
      <protection/>
    </xf>
    <xf numFmtId="3" fontId="43" fillId="0" borderId="58" xfId="56" applyNumberFormat="1" applyFont="1" applyFill="1" applyBorder="1">
      <alignment/>
      <protection/>
    </xf>
    <xf numFmtId="172" fontId="29" fillId="0" borderId="64" xfId="0" applyNumberFormat="1" applyFont="1" applyFill="1" applyBorder="1" applyAlignment="1" applyProtection="1">
      <alignment vertical="center" wrapText="1"/>
      <protection/>
    </xf>
    <xf numFmtId="172" fontId="0" fillId="19" borderId="0" xfId="0" applyNumberFormat="1" applyFill="1" applyAlignment="1">
      <alignment vertical="center" wrapText="1"/>
    </xf>
    <xf numFmtId="172" fontId="27" fillId="0" borderId="64" xfId="0" applyNumberFormat="1" applyFont="1" applyFill="1" applyBorder="1" applyAlignment="1">
      <alignment vertical="center" wrapText="1"/>
    </xf>
    <xf numFmtId="172" fontId="27" fillId="0" borderId="0" xfId="0" applyNumberFormat="1" applyFont="1" applyFill="1" applyAlignment="1">
      <alignment vertical="center" wrapText="1"/>
    </xf>
    <xf numFmtId="0" fontId="28" fillId="0" borderId="64" xfId="56" applyFont="1" applyFill="1" applyBorder="1" applyAlignment="1" applyProtection="1">
      <alignment horizontal="left" vertical="center" wrapText="1"/>
      <protection/>
    </xf>
    <xf numFmtId="3" fontId="27" fillId="0" borderId="64" xfId="56" applyNumberFormat="1" applyFont="1" applyFill="1" applyBorder="1" applyAlignment="1" applyProtection="1">
      <alignment vertical="center" wrapText="1"/>
      <protection/>
    </xf>
    <xf numFmtId="0" fontId="28" fillId="0" borderId="63" xfId="56" applyFont="1" applyFill="1" applyBorder="1" applyAlignment="1" applyProtection="1">
      <alignment horizontal="left" vertical="center" wrapText="1" indent="1"/>
      <protection/>
    </xf>
    <xf numFmtId="0" fontId="30" fillId="0" borderId="67" xfId="0" applyFont="1" applyBorder="1" applyAlignment="1" applyProtection="1">
      <alignment horizontal="left" wrapText="1" indent="1"/>
      <protection/>
    </xf>
    <xf numFmtId="0" fontId="30" fillId="0" borderId="68" xfId="0" applyFont="1" applyBorder="1" applyAlignment="1" applyProtection="1">
      <alignment horizontal="left" wrapText="1" indent="1"/>
      <protection/>
    </xf>
    <xf numFmtId="0" fontId="30" fillId="0" borderId="69" xfId="0" applyFont="1" applyBorder="1" applyAlignment="1" applyProtection="1">
      <alignment horizontal="left" vertical="center" wrapText="1" indent="1"/>
      <protection/>
    </xf>
    <xf numFmtId="0" fontId="28" fillId="0" borderId="70" xfId="56" applyFont="1" applyFill="1" applyBorder="1" applyAlignment="1" applyProtection="1">
      <alignment vertical="center" wrapText="1"/>
      <protection/>
    </xf>
    <xf numFmtId="0" fontId="29" fillId="0" borderId="71" xfId="56" applyFont="1" applyFill="1" applyBorder="1" applyAlignment="1" applyProtection="1">
      <alignment horizontal="left" vertical="center" wrapText="1" indent="1"/>
      <protection/>
    </xf>
    <xf numFmtId="0" fontId="29" fillId="0" borderId="68" xfId="56" applyFont="1" applyFill="1" applyBorder="1" applyAlignment="1" applyProtection="1">
      <alignment horizontal="left" vertical="center" wrapText="1" indent="1"/>
      <protection/>
    </xf>
    <xf numFmtId="0" fontId="29" fillId="0" borderId="53" xfId="56" applyFont="1" applyFill="1" applyBorder="1" applyAlignment="1" applyProtection="1">
      <alignment horizontal="left" vertical="center" wrapText="1" indent="1"/>
      <protection/>
    </xf>
    <xf numFmtId="0" fontId="29" fillId="0" borderId="68" xfId="56" applyFont="1" applyFill="1" applyBorder="1" applyAlignment="1" applyProtection="1">
      <alignment horizontal="left" vertical="center" wrapText="1" indent="6"/>
      <protection/>
    </xf>
    <xf numFmtId="0" fontId="28" fillId="0" borderId="63" xfId="56" applyFont="1" applyFill="1" applyBorder="1" applyAlignment="1" applyProtection="1">
      <alignment vertical="center" wrapText="1"/>
      <protection/>
    </xf>
    <xf numFmtId="0" fontId="29" fillId="0" borderId="69" xfId="56" applyFont="1" applyFill="1" applyBorder="1" applyAlignment="1" applyProtection="1">
      <alignment horizontal="left" vertical="center" wrapText="1" indent="1"/>
      <protection/>
    </xf>
    <xf numFmtId="0" fontId="30" fillId="0" borderId="68" xfId="0" applyFont="1" applyBorder="1" applyAlignment="1" applyProtection="1">
      <alignment horizontal="left" vertical="center" wrapText="1" indent="1"/>
      <protection/>
    </xf>
    <xf numFmtId="0" fontId="29" fillId="0" borderId="67" xfId="56" applyFont="1" applyFill="1" applyBorder="1" applyAlignment="1" applyProtection="1">
      <alignment horizontal="left" vertical="center" wrapText="1" indent="6"/>
      <protection/>
    </xf>
    <xf numFmtId="0" fontId="29" fillId="0" borderId="67" xfId="56" applyFont="1" applyFill="1" applyBorder="1" applyAlignment="1" applyProtection="1">
      <alignment horizontal="left" vertical="center" wrapText="1" indent="1"/>
      <protection/>
    </xf>
    <xf numFmtId="0" fontId="29" fillId="0" borderId="72" xfId="56" applyFont="1" applyFill="1" applyBorder="1" applyAlignment="1" applyProtection="1">
      <alignment horizontal="left" vertical="center" wrapText="1" indent="1"/>
      <protection/>
    </xf>
    <xf numFmtId="0" fontId="33" fillId="0" borderId="73" xfId="0" applyFont="1" applyBorder="1" applyAlignment="1" applyProtection="1">
      <alignment horizontal="left" vertical="center" wrapText="1" indent="1"/>
      <protection/>
    </xf>
    <xf numFmtId="172" fontId="27" fillId="0" borderId="64" xfId="0" applyNumberFormat="1" applyFont="1" applyFill="1" applyBorder="1" applyAlignment="1">
      <alignment horizontal="center" vertical="center" wrapText="1"/>
    </xf>
    <xf numFmtId="0" fontId="0" fillId="0" borderId="24" xfId="56" applyFont="1" applyFill="1" applyBorder="1" applyAlignment="1" applyProtection="1">
      <alignment horizontal="left" vertical="center" wrapText="1" indent="1"/>
      <protection/>
    </xf>
    <xf numFmtId="0" fontId="37" fillId="0" borderId="0" xfId="56" applyFont="1" applyFill="1" applyAlignment="1">
      <alignment horizontal="center"/>
      <protection/>
    </xf>
    <xf numFmtId="0" fontId="29" fillId="0" borderId="64" xfId="56" applyFont="1" applyFill="1" applyBorder="1" applyAlignment="1" applyProtection="1">
      <alignment horizontal="right" vertical="center"/>
      <protection/>
    </xf>
    <xf numFmtId="0" fontId="29" fillId="0" borderId="65" xfId="56" applyFont="1" applyFill="1" applyBorder="1" applyAlignment="1" applyProtection="1">
      <alignment horizontal="right" vertical="center"/>
      <protection/>
    </xf>
    <xf numFmtId="3" fontId="38" fillId="0" borderId="0" xfId="56" applyNumberFormat="1" applyFont="1" applyFill="1">
      <alignment/>
      <protection/>
    </xf>
    <xf numFmtId="0" fontId="37" fillId="0" borderId="74" xfId="56" applyFont="1" applyFill="1" applyBorder="1">
      <alignment/>
      <protection/>
    </xf>
    <xf numFmtId="172" fontId="0" fillId="0" borderId="64" xfId="0" applyNumberFormat="1" applyFill="1" applyBorder="1" applyAlignment="1" applyProtection="1">
      <alignment vertical="center" wrapText="1"/>
      <protection/>
    </xf>
    <xf numFmtId="172" fontId="29" fillId="0" borderId="15" xfId="56" applyNumberFormat="1" applyFont="1" applyFill="1" applyBorder="1" applyAlignment="1" applyProtection="1">
      <alignment horizontal="right" vertical="center" wrapText="1" indent="1"/>
      <protection/>
    </xf>
    <xf numFmtId="172" fontId="23" fillId="0" borderId="0" xfId="0" applyNumberFormat="1" applyFont="1" applyFill="1" applyBorder="1" applyAlignment="1" applyProtection="1">
      <alignment horizontal="center" vertical="center" wrapText="1"/>
      <protection/>
    </xf>
    <xf numFmtId="172" fontId="26" fillId="0" borderId="75" xfId="0" applyNumberFormat="1" applyFont="1" applyFill="1" applyBorder="1" applyAlignment="1" applyProtection="1">
      <alignment horizontal="center" vertical="center" wrapText="1"/>
      <protection/>
    </xf>
    <xf numFmtId="172" fontId="26" fillId="0" borderId="58" xfId="0" applyNumberFormat="1" applyFont="1" applyFill="1" applyBorder="1" applyAlignment="1" applyProtection="1">
      <alignment horizontal="center" vertical="center" wrapText="1"/>
      <protection/>
    </xf>
    <xf numFmtId="172" fontId="29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64" xfId="0" applyNumberFormat="1" applyFont="1" applyFill="1" applyBorder="1" applyAlignment="1" applyProtection="1">
      <alignment horizontal="center" vertical="center" wrapText="1"/>
      <protection/>
    </xf>
    <xf numFmtId="172" fontId="28" fillId="0" borderId="64" xfId="0" applyNumberFormat="1" applyFont="1" applyFill="1" applyBorder="1" applyAlignment="1" applyProtection="1">
      <alignment horizontal="center" vertical="center" wrapText="1"/>
      <protection/>
    </xf>
    <xf numFmtId="172" fontId="2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35" fillId="0" borderId="25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62" xfId="0" applyNumberFormat="1" applyFont="1" applyFill="1" applyBorder="1" applyAlignment="1" applyProtection="1">
      <alignment horizontal="left" vertical="center" wrapText="1" indent="2"/>
      <protection/>
    </xf>
    <xf numFmtId="172" fontId="29" fillId="0" borderId="68" xfId="0" applyNumberFormat="1" applyFont="1" applyFill="1" applyBorder="1" applyAlignment="1" applyProtection="1">
      <alignment horizontal="left" vertical="center" wrapText="1" indent="2"/>
      <protection/>
    </xf>
    <xf numFmtId="172" fontId="35" fillId="0" borderId="68" xfId="0" applyNumberFormat="1" applyFont="1" applyFill="1" applyBorder="1" applyAlignment="1" applyProtection="1">
      <alignment horizontal="left" vertical="center" wrapText="1" indent="1"/>
      <protection/>
    </xf>
    <xf numFmtId="172" fontId="29" fillId="0" borderId="61" xfId="0" applyNumberFormat="1" applyFont="1" applyFill="1" applyBorder="1" applyAlignment="1" applyProtection="1">
      <alignment horizontal="left" vertical="center" wrapText="1" indent="2"/>
      <protection/>
    </xf>
    <xf numFmtId="172" fontId="29" fillId="0" borderId="34" xfId="0" applyNumberFormat="1" applyFont="1" applyFill="1" applyBorder="1" applyAlignment="1" applyProtection="1">
      <alignment horizontal="left" vertical="center" wrapText="1" indent="2"/>
      <protection/>
    </xf>
    <xf numFmtId="172" fontId="35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35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41" fillId="0" borderId="33" xfId="56" applyFont="1" applyFill="1" applyBorder="1" applyAlignment="1">
      <alignment horizontal="center"/>
      <protection/>
    </xf>
    <xf numFmtId="3" fontId="43" fillId="0" borderId="33" xfId="56" applyNumberFormat="1" applyFont="1" applyFill="1" applyBorder="1">
      <alignment/>
      <protection/>
    </xf>
    <xf numFmtId="3" fontId="43" fillId="0" borderId="76" xfId="56" applyNumberFormat="1" applyFont="1" applyFill="1" applyBorder="1">
      <alignment/>
      <protection/>
    </xf>
    <xf numFmtId="3" fontId="43" fillId="0" borderId="77" xfId="56" applyNumberFormat="1" applyFont="1" applyFill="1" applyBorder="1">
      <alignment/>
      <protection/>
    </xf>
    <xf numFmtId="3" fontId="43" fillId="0" borderId="78" xfId="56" applyNumberFormat="1" applyFont="1" applyFill="1" applyBorder="1">
      <alignment/>
      <protection/>
    </xf>
    <xf numFmtId="3" fontId="0" fillId="0" borderId="77" xfId="56" applyNumberFormat="1" applyFont="1" applyFill="1" applyBorder="1">
      <alignment/>
      <protection/>
    </xf>
    <xf numFmtId="3" fontId="43" fillId="0" borderId="75" xfId="56" applyNumberFormat="1" applyFont="1" applyFill="1" applyBorder="1">
      <alignment/>
      <protection/>
    </xf>
    <xf numFmtId="0" fontId="29" fillId="0" borderId="25" xfId="56" applyFont="1" applyFill="1" applyBorder="1" applyAlignment="1">
      <alignment vertical="top" wrapText="1"/>
      <protection/>
    </xf>
    <xf numFmtId="0" fontId="28" fillId="0" borderId="0" xfId="56" applyFont="1" applyFill="1" applyBorder="1" applyAlignment="1">
      <alignment vertical="top" wrapText="1"/>
      <protection/>
    </xf>
    <xf numFmtId="0" fontId="41" fillId="0" borderId="25" xfId="56" applyFont="1" applyFill="1" applyBorder="1" applyAlignment="1">
      <alignment horizontal="center"/>
      <protection/>
    </xf>
    <xf numFmtId="0" fontId="41" fillId="0" borderId="0" xfId="56" applyFont="1" applyFill="1" applyBorder="1" applyAlignment="1">
      <alignment horizontal="center"/>
      <protection/>
    </xf>
    <xf numFmtId="3" fontId="43" fillId="0" borderId="25" xfId="56" applyNumberFormat="1" applyFont="1" applyFill="1" applyBorder="1">
      <alignment/>
      <protection/>
    </xf>
    <xf numFmtId="3" fontId="43" fillId="0" borderId="0" xfId="56" applyNumberFormat="1" applyFont="1" applyFill="1" applyBorder="1">
      <alignment/>
      <protection/>
    </xf>
    <xf numFmtId="3" fontId="0" fillId="0" borderId="25" xfId="56" applyNumberFormat="1" applyFont="1" applyFill="1" applyBorder="1">
      <alignment/>
      <protection/>
    </xf>
    <xf numFmtId="3" fontId="27" fillId="0" borderId="25" xfId="56" applyNumberFormat="1" applyFont="1" applyFill="1" applyBorder="1" applyAlignment="1" applyProtection="1">
      <alignment vertical="center" wrapText="1"/>
      <protection/>
    </xf>
    <xf numFmtId="3" fontId="27" fillId="0" borderId="0" xfId="56" applyNumberFormat="1" applyFont="1" applyFill="1" applyBorder="1" applyAlignment="1" applyProtection="1">
      <alignment vertical="center" wrapText="1"/>
      <protection/>
    </xf>
    <xf numFmtId="0" fontId="39" fillId="0" borderId="0" xfId="56" applyFont="1" applyFill="1" applyAlignment="1">
      <alignment horizontal="center"/>
      <protection/>
    </xf>
    <xf numFmtId="172" fontId="23" fillId="0" borderId="0" xfId="0" applyNumberFormat="1" applyFont="1" applyFill="1" applyBorder="1" applyAlignment="1">
      <alignment vertical="center" wrapText="1"/>
    </xf>
    <xf numFmtId="172" fontId="28" fillId="0" borderId="72" xfId="0" applyNumberFormat="1" applyFont="1" applyFill="1" applyBorder="1" applyAlignment="1" applyProtection="1">
      <alignment horizontal="center" vertical="center" wrapText="1"/>
      <protection/>
    </xf>
    <xf numFmtId="172" fontId="28" fillId="0" borderId="64" xfId="0" applyNumberFormat="1" applyFont="1" applyFill="1" applyBorder="1" applyAlignment="1" applyProtection="1">
      <alignment horizontal="center" vertical="top" wrapText="1"/>
      <protection/>
    </xf>
    <xf numFmtId="172" fontId="28" fillId="0" borderId="75" xfId="0" applyNumberFormat="1" applyFont="1" applyFill="1" applyBorder="1" applyAlignment="1" applyProtection="1">
      <alignment horizontal="center" vertical="center" wrapText="1"/>
      <protection/>
    </xf>
    <xf numFmtId="172" fontId="22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72" fontId="22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33" xfId="0" applyNumberFormat="1" applyFont="1" applyFill="1" applyBorder="1" applyAlignment="1" applyProtection="1">
      <alignment horizontal="left" vertical="center" wrapText="1"/>
      <protection/>
    </xf>
    <xf numFmtId="172" fontId="26" fillId="0" borderId="79" xfId="0" applyNumberFormat="1" applyFont="1" applyFill="1" applyBorder="1" applyAlignment="1" applyProtection="1">
      <alignment horizontal="center" vertical="center" wrapText="1"/>
      <protection/>
    </xf>
    <xf numFmtId="172" fontId="28" fillId="0" borderId="58" xfId="0" applyNumberFormat="1" applyFont="1" applyFill="1" applyBorder="1" applyAlignment="1" applyProtection="1">
      <alignment horizontal="center" vertical="center" wrapText="1"/>
      <protection/>
    </xf>
    <xf numFmtId="174" fontId="43" fillId="0" borderId="54" xfId="40" applyNumberFormat="1" applyFont="1" applyFill="1" applyBorder="1" applyAlignment="1" applyProtection="1">
      <alignment/>
      <protection locked="0"/>
    </xf>
    <xf numFmtId="172" fontId="22" fillId="19" borderId="54" xfId="0" applyNumberFormat="1" applyFont="1" applyFill="1" applyBorder="1" applyAlignment="1" applyProtection="1">
      <alignment vertical="center" wrapText="1"/>
      <protection/>
    </xf>
    <xf numFmtId="174" fontId="43" fillId="0" borderId="24" xfId="40" applyNumberFormat="1" applyFont="1" applyFill="1" applyBorder="1" applyAlignment="1" applyProtection="1">
      <alignment/>
      <protection locked="0"/>
    </xf>
    <xf numFmtId="172" fontId="22" fillId="0" borderId="24" xfId="0" applyNumberFormat="1" applyFont="1" applyFill="1" applyBorder="1" applyAlignment="1" applyProtection="1">
      <alignment vertical="center" wrapText="1"/>
      <protection/>
    </xf>
    <xf numFmtId="3" fontId="0" fillId="0" borderId="24" xfId="56" applyNumberFormat="1" applyFont="1" applyFill="1" applyBorder="1" applyAlignment="1" applyProtection="1">
      <alignment horizontal="left" indent="4"/>
      <protection locked="0"/>
    </xf>
    <xf numFmtId="174" fontId="43" fillId="0" borderId="24" xfId="40" applyNumberFormat="1" applyFont="1" applyFill="1" applyBorder="1" applyAlignment="1" applyProtection="1">
      <alignment vertical="center"/>
      <protection locked="0"/>
    </xf>
    <xf numFmtId="172" fontId="22" fillId="0" borderId="24" xfId="0" applyNumberFormat="1" applyFont="1" applyFill="1" applyBorder="1" applyAlignment="1" applyProtection="1">
      <alignment vertical="center" wrapText="1"/>
      <protection locked="0"/>
    </xf>
    <xf numFmtId="172" fontId="22" fillId="0" borderId="52" xfId="0" applyNumberFormat="1" applyFont="1" applyFill="1" applyBorder="1" applyAlignment="1" applyProtection="1">
      <alignment vertical="center" wrapText="1"/>
      <protection locked="0"/>
    </xf>
    <xf numFmtId="172" fontId="26" fillId="0" borderId="22" xfId="0" applyNumberFormat="1" applyFont="1" applyFill="1" applyBorder="1" applyAlignment="1" applyProtection="1">
      <alignment horizontal="right" vertical="center" wrapText="1"/>
      <protection/>
    </xf>
    <xf numFmtId="172" fontId="29" fillId="0" borderId="16" xfId="56" applyNumberFormat="1" applyFont="1" applyFill="1" applyBorder="1" applyAlignment="1" applyProtection="1">
      <alignment horizontal="right" vertical="center" wrapText="1" indent="1"/>
      <protection/>
    </xf>
    <xf numFmtId="0" fontId="26" fillId="18" borderId="71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70" xfId="0" applyFont="1" applyFill="1" applyBorder="1" applyAlignment="1" applyProtection="1">
      <alignment horizontal="center" vertical="center" wrapText="1"/>
      <protection/>
    </xf>
    <xf numFmtId="0" fontId="28" fillId="0" borderId="63" xfId="0" applyFont="1" applyFill="1" applyBorder="1" applyAlignment="1" applyProtection="1">
      <alignment horizontal="center" vertical="center" wrapText="1"/>
      <protection/>
    </xf>
    <xf numFmtId="0" fontId="30" fillId="0" borderId="69" xfId="0" applyFont="1" applyBorder="1" applyAlignment="1" applyProtection="1">
      <alignment horizontal="left" wrapText="1" indent="1"/>
      <protection/>
    </xf>
    <xf numFmtId="0" fontId="30" fillId="0" borderId="69" xfId="0" applyFont="1" applyBorder="1" applyAlignment="1" applyProtection="1">
      <alignment wrapText="1"/>
      <protection/>
    </xf>
    <xf numFmtId="0" fontId="31" fillId="0" borderId="63" xfId="0" applyFont="1" applyBorder="1" applyAlignment="1" applyProtection="1">
      <alignment wrapText="1"/>
      <protection/>
    </xf>
    <xf numFmtId="0" fontId="31" fillId="0" borderId="73" xfId="0" applyFont="1" applyBorder="1" applyAlignment="1" applyProtection="1">
      <alignment wrapText="1"/>
      <protection/>
    </xf>
    <xf numFmtId="0" fontId="26" fillId="0" borderId="80" xfId="0" applyFont="1" applyFill="1" applyBorder="1" applyAlignment="1" applyProtection="1">
      <alignment horizontal="left" vertical="center" wrapText="1" indent="1"/>
      <protection/>
    </xf>
    <xf numFmtId="0" fontId="28" fillId="0" borderId="40" xfId="0" applyFont="1" applyFill="1" applyBorder="1" applyAlignment="1" applyProtection="1">
      <alignment horizontal="center" vertical="center" wrapText="1"/>
      <protection/>
    </xf>
    <xf numFmtId="172" fontId="28" fillId="0" borderId="40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81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0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21" xfId="56" applyNumberFormat="1" applyFont="1" applyFill="1" applyBorder="1" applyAlignment="1" applyProtection="1">
      <alignment horizontal="right" vertical="center" wrapText="1" indent="1"/>
      <protection/>
    </xf>
    <xf numFmtId="172" fontId="28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65" xfId="0" applyFont="1" applyFill="1" applyBorder="1" applyAlignment="1" applyProtection="1">
      <alignment horizontal="right" vertical="center" wrapText="1" indent="1"/>
      <protection/>
    </xf>
    <xf numFmtId="0" fontId="28" fillId="0" borderId="82" xfId="0" applyFont="1" applyFill="1" applyBorder="1" applyAlignment="1" applyProtection="1">
      <alignment horizontal="center" vertical="center" wrapText="1"/>
      <protection/>
    </xf>
    <xf numFmtId="172" fontId="26" fillId="0" borderId="83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82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84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83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68" xfId="56" applyFont="1" applyFill="1" applyBorder="1" applyAlignment="1" applyProtection="1">
      <alignment horizontal="left" indent="3"/>
      <protection/>
    </xf>
    <xf numFmtId="0" fontId="29" fillId="0" borderId="68" xfId="56" applyFont="1" applyFill="1" applyBorder="1" applyAlignment="1" applyProtection="1">
      <alignment horizontal="left" vertical="center" wrapText="1" indent="3"/>
      <protection/>
    </xf>
    <xf numFmtId="0" fontId="29" fillId="0" borderId="69" xfId="56" applyFont="1" applyFill="1" applyBorder="1" applyAlignment="1" applyProtection="1">
      <alignment horizontal="left" vertical="center" wrapText="1" indent="3"/>
      <protection/>
    </xf>
    <xf numFmtId="0" fontId="29" fillId="0" borderId="85" xfId="56" applyFont="1" applyFill="1" applyBorder="1" applyAlignment="1" applyProtection="1">
      <alignment horizontal="left" vertical="center" wrapText="1" indent="3"/>
      <protection/>
    </xf>
    <xf numFmtId="0" fontId="29" fillId="0" borderId="33" xfId="56" applyFont="1" applyFill="1" applyBorder="1" applyAlignment="1" applyProtection="1">
      <alignment horizontal="left" vertical="center" wrapText="1" indent="1"/>
      <protection/>
    </xf>
    <xf numFmtId="172" fontId="28" fillId="0" borderId="80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86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172" fontId="31" fillId="0" borderId="40" xfId="0" applyNumberFormat="1" applyFont="1" applyBorder="1" applyAlignment="1" applyProtection="1">
      <alignment horizontal="right" vertical="center" wrapText="1" indent="1"/>
      <protection/>
    </xf>
    <xf numFmtId="172" fontId="29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72" fontId="33" fillId="0" borderId="40" xfId="0" applyNumberFormat="1" applyFont="1" applyBorder="1" applyAlignment="1" applyProtection="1">
      <alignment horizontal="right" vertical="center" wrapText="1" indent="1"/>
      <protection/>
    </xf>
    <xf numFmtId="172" fontId="28" fillId="0" borderId="87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88" xfId="56" applyNumberFormat="1" applyFont="1" applyFill="1" applyBorder="1" applyAlignment="1" applyProtection="1">
      <alignment horizontal="right" vertical="center" wrapText="1" indent="1"/>
      <protection/>
    </xf>
    <xf numFmtId="172" fontId="31" fillId="0" borderId="82" xfId="0" applyNumberFormat="1" applyFont="1" applyBorder="1" applyAlignment="1" applyProtection="1">
      <alignment horizontal="right" vertical="center" wrapText="1" indent="1"/>
      <protection/>
    </xf>
    <xf numFmtId="172" fontId="29" fillId="0" borderId="82" xfId="56" applyNumberFormat="1" applyFont="1" applyFill="1" applyBorder="1" applyAlignment="1" applyProtection="1">
      <alignment horizontal="right" vertical="center" wrapText="1" indent="1"/>
      <protection locked="0"/>
    </xf>
    <xf numFmtId="172" fontId="33" fillId="0" borderId="82" xfId="0" applyNumberFormat="1" applyFont="1" applyBorder="1" applyAlignment="1" applyProtection="1">
      <alignment horizontal="right" vertical="center" wrapText="1" indent="1"/>
      <protection/>
    </xf>
    <xf numFmtId="172" fontId="33" fillId="0" borderId="89" xfId="0" applyNumberFormat="1" applyFont="1" applyBorder="1" applyAlignment="1" applyProtection="1">
      <alignment horizontal="right" vertical="center" wrapText="1" indent="1"/>
      <protection/>
    </xf>
    <xf numFmtId="0" fontId="28" fillId="0" borderId="63" xfId="0" applyFont="1" applyFill="1" applyBorder="1" applyAlignment="1" applyProtection="1">
      <alignment horizontal="left" vertical="center" wrapText="1" indent="1"/>
      <protection/>
    </xf>
    <xf numFmtId="0" fontId="29" fillId="0" borderId="73" xfId="56" applyFont="1" applyFill="1" applyBorder="1" applyAlignment="1" applyProtection="1">
      <alignment horizontal="left" vertical="center" wrapText="1" indent="1"/>
      <protection/>
    </xf>
    <xf numFmtId="0" fontId="42" fillId="0" borderId="39" xfId="0" applyFont="1" applyBorder="1" applyAlignment="1" applyProtection="1">
      <alignment horizontal="left" wrapText="1" indent="1"/>
      <protection/>
    </xf>
    <xf numFmtId="172" fontId="29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72" fontId="26" fillId="0" borderId="83" xfId="0" applyNumberFormat="1" applyFont="1" applyFill="1" applyBorder="1" applyAlignment="1" applyProtection="1">
      <alignment horizontal="center" vertical="center" wrapText="1"/>
      <protection/>
    </xf>
    <xf numFmtId="172" fontId="28" fillId="0" borderId="82" xfId="0" applyNumberFormat="1" applyFont="1" applyFill="1" applyBorder="1" applyAlignment="1" applyProtection="1">
      <alignment horizontal="right" vertical="center" wrapText="1" indent="1"/>
      <protection/>
    </xf>
    <xf numFmtId="172" fontId="29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89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63" xfId="0" applyFont="1" applyFill="1" applyBorder="1" applyAlignment="1" applyProtection="1">
      <alignment horizontal="left" vertical="center" wrapText="1" indent="1"/>
      <protection/>
    </xf>
    <xf numFmtId="0" fontId="26" fillId="18" borderId="18" xfId="0" applyFont="1" applyFill="1" applyBorder="1" applyAlignment="1" applyProtection="1">
      <alignment horizontal="right" vertical="center" indent="1"/>
      <protection/>
    </xf>
    <xf numFmtId="49" fontId="26" fillId="18" borderId="18" xfId="0" applyNumberFormat="1" applyFont="1" applyFill="1" applyBorder="1" applyAlignment="1" applyProtection="1">
      <alignment horizontal="right" vertical="center"/>
      <protection/>
    </xf>
    <xf numFmtId="0" fontId="0" fillId="0" borderId="53" xfId="56" applyFont="1" applyFill="1" applyBorder="1" applyAlignment="1" applyProtection="1">
      <alignment horizontal="left" indent="6"/>
      <protection/>
    </xf>
    <xf numFmtId="0" fontId="0" fillId="0" borderId="53" xfId="56" applyFont="1" applyFill="1" applyBorder="1" applyAlignment="1" applyProtection="1">
      <alignment horizontal="left" vertical="center" wrapText="1" indent="6"/>
      <protection/>
    </xf>
    <xf numFmtId="0" fontId="0" fillId="0" borderId="59" xfId="56" applyFont="1" applyFill="1" applyBorder="1" applyAlignment="1" applyProtection="1">
      <alignment horizontal="left" vertical="center" wrapText="1" indent="6"/>
      <protection/>
    </xf>
    <xf numFmtId="0" fontId="0" fillId="0" borderId="35" xfId="56" applyFont="1" applyFill="1" applyBorder="1" applyAlignment="1" applyProtection="1">
      <alignment horizontal="left" vertical="center" wrapText="1" indent="6"/>
      <protection/>
    </xf>
    <xf numFmtId="0" fontId="30" fillId="0" borderId="68" xfId="0" applyFont="1" applyBorder="1" applyAlignment="1" applyProtection="1">
      <alignment horizontal="left" vertical="top" wrapText="1" indent="1"/>
      <protection/>
    </xf>
    <xf numFmtId="172" fontId="3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24" xfId="0" applyNumberFormat="1" applyFont="1" applyFill="1" applyBorder="1" applyAlignment="1" applyProtection="1">
      <alignment horizontal="right" vertical="center" wrapText="1" indent="1"/>
      <protection/>
    </xf>
    <xf numFmtId="172" fontId="28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64" xfId="0" applyNumberFormat="1" applyFont="1" applyFill="1" applyBorder="1" applyAlignment="1">
      <alignment vertical="center" wrapText="1"/>
    </xf>
    <xf numFmtId="172" fontId="2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22" fillId="19" borderId="24" xfId="0" applyNumberFormat="1" applyFont="1" applyFill="1" applyBorder="1" applyAlignment="1" applyProtection="1">
      <alignment vertical="center" wrapText="1"/>
      <protection/>
    </xf>
    <xf numFmtId="49" fontId="0" fillId="0" borderId="37" xfId="56" applyNumberFormat="1" applyFont="1" applyFill="1" applyBorder="1" applyAlignment="1" applyProtection="1">
      <alignment horizontal="center" vertical="center" wrapText="1"/>
      <protection/>
    </xf>
    <xf numFmtId="0" fontId="30" fillId="0" borderId="68" xfId="0" applyFont="1" applyBorder="1" applyAlignment="1" applyProtection="1">
      <alignment horizontal="left" indent="1"/>
      <protection/>
    </xf>
    <xf numFmtId="0" fontId="30" fillId="0" borderId="67" xfId="0" applyFont="1" applyBorder="1" applyAlignment="1" applyProtection="1">
      <alignment horizontal="left" indent="1"/>
      <protection/>
    </xf>
    <xf numFmtId="0" fontId="30" fillId="0" borderId="69" xfId="0" applyFont="1" applyBorder="1" applyAlignment="1" applyProtection="1">
      <alignment horizontal="left" indent="1"/>
      <protection/>
    </xf>
    <xf numFmtId="49" fontId="0" fillId="0" borderId="24" xfId="56" applyNumberFormat="1" applyFont="1" applyFill="1" applyBorder="1" applyAlignment="1" applyProtection="1">
      <alignment horizontal="left" vertical="center" wrapText="1" indent="1"/>
      <protection/>
    </xf>
    <xf numFmtId="172" fontId="34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9" fontId="43" fillId="0" borderId="65" xfId="40" applyNumberFormat="1" applyFont="1" applyFill="1" applyBorder="1" applyAlignment="1" applyProtection="1">
      <alignment/>
      <protection locked="0"/>
    </xf>
    <xf numFmtId="0" fontId="43" fillId="0" borderId="65" xfId="56" applyFont="1" applyFill="1" applyBorder="1" applyProtection="1">
      <alignment/>
      <protection locked="0"/>
    </xf>
    <xf numFmtId="0" fontId="43" fillId="0" borderId="95" xfId="56" applyFont="1" applyFill="1" applyBorder="1">
      <alignment/>
      <protection/>
    </xf>
    <xf numFmtId="172" fontId="29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54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6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97" xfId="56" applyNumberFormat="1" applyFont="1" applyFill="1" applyBorder="1" applyAlignment="1" applyProtection="1">
      <alignment horizontal="right" vertical="center" wrapText="1" indent="1"/>
      <protection/>
    </xf>
    <xf numFmtId="172" fontId="28" fillId="0" borderId="98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99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6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4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52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7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98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100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172" fontId="46" fillId="0" borderId="24" xfId="0" applyNumberFormat="1" applyFont="1" applyFill="1" applyBorder="1" applyAlignment="1" applyProtection="1">
      <alignment vertical="center" wrapText="1"/>
      <protection locked="0"/>
    </xf>
    <xf numFmtId="172" fontId="46" fillId="0" borderId="24" xfId="0" applyNumberFormat="1" applyFont="1" applyFill="1" applyBorder="1" applyAlignment="1" applyProtection="1">
      <alignment vertical="center" wrapText="1"/>
      <protection/>
    </xf>
    <xf numFmtId="172" fontId="0" fillId="0" borderId="64" xfId="0" applyNumberFormat="1" applyFont="1" applyFill="1" applyBorder="1" applyAlignment="1" applyProtection="1">
      <alignment vertical="center" wrapText="1"/>
      <protection/>
    </xf>
    <xf numFmtId="0" fontId="0" fillId="19" borderId="64" xfId="56" applyFont="1" applyFill="1" applyBorder="1" applyProtection="1">
      <alignment/>
      <protection locked="0"/>
    </xf>
    <xf numFmtId="179" fontId="43" fillId="19" borderId="64" xfId="40" applyNumberFormat="1" applyFont="1" applyFill="1" applyBorder="1" applyAlignment="1" applyProtection="1">
      <alignment/>
      <protection locked="0"/>
    </xf>
    <xf numFmtId="0" fontId="0" fillId="19" borderId="64" xfId="56" applyFont="1" applyFill="1" applyBorder="1">
      <alignment/>
      <protection/>
    </xf>
    <xf numFmtId="0" fontId="0" fillId="19" borderId="66" xfId="56" applyFont="1" applyFill="1" applyBorder="1" applyProtection="1">
      <alignment/>
      <protection locked="0"/>
    </xf>
    <xf numFmtId="179" fontId="43" fillId="19" borderId="66" xfId="40" applyNumberFormat="1" applyFont="1" applyFill="1" applyBorder="1" applyAlignment="1" applyProtection="1">
      <alignment/>
      <protection locked="0"/>
    </xf>
    <xf numFmtId="0" fontId="0" fillId="19" borderId="92" xfId="56" applyFont="1" applyFill="1" applyBorder="1" applyProtection="1">
      <alignment/>
      <protection locked="0"/>
    </xf>
    <xf numFmtId="179" fontId="43" fillId="19" borderId="65" xfId="40" applyNumberFormat="1" applyFont="1" applyFill="1" applyBorder="1" applyAlignment="1" applyProtection="1">
      <alignment/>
      <protection locked="0"/>
    </xf>
    <xf numFmtId="0" fontId="0" fillId="19" borderId="65" xfId="56" applyFont="1" applyFill="1" applyBorder="1" applyProtection="1">
      <alignment/>
      <protection locked="0"/>
    </xf>
    <xf numFmtId="3" fontId="0" fillId="19" borderId="65" xfId="56" applyNumberFormat="1" applyFont="1" applyFill="1" applyBorder="1" applyAlignment="1" applyProtection="1">
      <alignment/>
      <protection locked="0"/>
    </xf>
    <xf numFmtId="3" fontId="0" fillId="19" borderId="64" xfId="56" applyNumberFormat="1" applyFont="1" applyFill="1" applyBorder="1" applyAlignment="1" applyProtection="1">
      <alignment/>
      <protection locked="0"/>
    </xf>
    <xf numFmtId="0" fontId="22" fillId="19" borderId="65" xfId="56" applyFont="1" applyFill="1" applyBorder="1" applyProtection="1">
      <alignment/>
      <protection locked="0"/>
    </xf>
    <xf numFmtId="0" fontId="0" fillId="19" borderId="0" xfId="56" applyFont="1" applyFill="1">
      <alignment/>
      <protection/>
    </xf>
    <xf numFmtId="3" fontId="0" fillId="19" borderId="64" xfId="56" applyNumberFormat="1" applyFont="1" applyFill="1" applyBorder="1" applyProtection="1">
      <alignment/>
      <protection locked="0"/>
    </xf>
    <xf numFmtId="3" fontId="0" fillId="19" borderId="64" xfId="56" applyNumberFormat="1" applyFont="1" applyFill="1" applyBorder="1">
      <alignment/>
      <protection/>
    </xf>
    <xf numFmtId="3" fontId="0" fillId="19" borderId="66" xfId="56" applyNumberFormat="1" applyFont="1" applyFill="1" applyBorder="1" applyProtection="1">
      <alignment/>
      <protection locked="0"/>
    </xf>
    <xf numFmtId="3" fontId="0" fillId="19" borderId="65" xfId="56" applyNumberFormat="1" applyFont="1" applyFill="1" applyBorder="1" applyProtection="1">
      <alignment/>
      <protection locked="0"/>
    </xf>
    <xf numFmtId="172" fontId="22" fillId="0" borderId="64" xfId="0" applyNumberFormat="1" applyFont="1" applyFill="1" applyBorder="1" applyAlignment="1" applyProtection="1">
      <alignment vertical="center" wrapText="1"/>
      <protection locked="0"/>
    </xf>
    <xf numFmtId="0" fontId="29" fillId="19" borderId="46" xfId="57" applyFont="1" applyFill="1" applyBorder="1" applyAlignment="1" applyProtection="1">
      <alignment horizontal="left" vertical="center" indent="1"/>
      <protection/>
    </xf>
    <xf numFmtId="172" fontId="27" fillId="0" borderId="0" xfId="56" applyNumberFormat="1" applyFont="1" applyFill="1" applyBorder="1" applyAlignment="1" applyProtection="1">
      <alignment horizontal="center" vertical="center"/>
      <protection/>
    </xf>
    <xf numFmtId="172" fontId="25" fillId="0" borderId="10" xfId="56" applyNumberFormat="1" applyFont="1" applyFill="1" applyBorder="1" applyAlignment="1" applyProtection="1">
      <alignment horizontal="left" vertical="center"/>
      <protection/>
    </xf>
    <xf numFmtId="172" fontId="25" fillId="0" borderId="10" xfId="56" applyNumberFormat="1" applyFont="1" applyFill="1" applyBorder="1" applyAlignment="1" applyProtection="1">
      <alignment horizontal="left"/>
      <protection/>
    </xf>
    <xf numFmtId="0" fontId="27" fillId="0" borderId="0" xfId="56" applyFont="1" applyFill="1" applyBorder="1" applyAlignment="1" applyProtection="1">
      <alignment horizontal="center"/>
      <protection/>
    </xf>
    <xf numFmtId="172" fontId="23" fillId="0" borderId="0" xfId="0" applyNumberFormat="1" applyFont="1" applyFill="1" applyBorder="1" applyAlignment="1" applyProtection="1">
      <alignment horizontal="center" vertical="center" wrapText="1"/>
      <protection/>
    </xf>
    <xf numFmtId="172" fontId="34" fillId="0" borderId="0" xfId="0" applyNumberFormat="1" applyFont="1" applyFill="1" applyBorder="1" applyAlignment="1" applyProtection="1">
      <alignment horizontal="center" textRotation="180" wrapText="1"/>
      <protection/>
    </xf>
    <xf numFmtId="172" fontId="26" fillId="0" borderId="33" xfId="0" applyNumberFormat="1" applyFont="1" applyFill="1" applyBorder="1" applyAlignment="1" applyProtection="1">
      <alignment horizontal="center" vertical="center" wrapText="1"/>
      <protection/>
    </xf>
    <xf numFmtId="172" fontId="26" fillId="0" borderId="39" xfId="0" applyNumberFormat="1" applyFont="1" applyFill="1" applyBorder="1" applyAlignment="1" applyProtection="1">
      <alignment horizontal="center" vertical="center" wrapText="1"/>
      <protection/>
    </xf>
    <xf numFmtId="172" fontId="26" fillId="0" borderId="77" xfId="0" applyNumberFormat="1" applyFont="1" applyFill="1" applyBorder="1" applyAlignment="1" applyProtection="1">
      <alignment horizontal="center" vertical="center" wrapText="1"/>
      <protection/>
    </xf>
    <xf numFmtId="172" fontId="26" fillId="0" borderId="101" xfId="0" applyNumberFormat="1" applyFont="1" applyFill="1" applyBorder="1" applyAlignment="1" applyProtection="1">
      <alignment horizontal="center" vertical="center" wrapText="1"/>
      <protection/>
    </xf>
    <xf numFmtId="172" fontId="26" fillId="0" borderId="95" xfId="0" applyNumberFormat="1" applyFont="1" applyFill="1" applyBorder="1" applyAlignment="1" applyProtection="1">
      <alignment horizontal="center" vertical="center" wrapText="1"/>
      <protection/>
    </xf>
    <xf numFmtId="172" fontId="26" fillId="0" borderId="22" xfId="0" applyNumberFormat="1" applyFont="1" applyFill="1" applyBorder="1" applyAlignment="1" applyProtection="1">
      <alignment horizontal="center" vertical="center" wrapText="1"/>
      <protection/>
    </xf>
    <xf numFmtId="172" fontId="26" fillId="0" borderId="64" xfId="0" applyNumberFormat="1" applyFont="1" applyFill="1" applyBorder="1" applyAlignment="1" applyProtection="1">
      <alignment horizontal="center" vertical="center" wrapText="1"/>
      <protection/>
    </xf>
    <xf numFmtId="172" fontId="23" fillId="0" borderId="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center" vertical="top"/>
      <protection locked="0"/>
    </xf>
    <xf numFmtId="0" fontId="40" fillId="0" borderId="10" xfId="0" applyFont="1" applyBorder="1" applyAlignment="1" applyProtection="1">
      <alignment horizontal="right" vertical="top"/>
      <protection/>
    </xf>
    <xf numFmtId="0" fontId="23" fillId="0" borderId="0" xfId="57" applyFont="1" applyFill="1" applyBorder="1" applyAlignment="1" applyProtection="1">
      <alignment horizontal="center" wrapText="1"/>
      <protection/>
    </xf>
    <xf numFmtId="0" fontId="24" fillId="0" borderId="12" xfId="57" applyFont="1" applyFill="1" applyBorder="1" applyAlignment="1" applyProtection="1">
      <alignment horizontal="lef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6"/>
  <sheetViews>
    <sheetView view="pageLayout" workbookViewId="0" topLeftCell="A1">
      <selection activeCell="D88" sqref="D88"/>
    </sheetView>
  </sheetViews>
  <sheetFormatPr defaultColWidth="9.00390625" defaultRowHeight="12.75"/>
  <cols>
    <col min="1" max="1" width="9.50390625" style="159" customWidth="1"/>
    <col min="2" max="2" width="64.875" style="159" customWidth="1"/>
    <col min="3" max="3" width="16.625" style="169" bestFit="1" customWidth="1"/>
    <col min="4" max="4" width="16.00390625" style="159" bestFit="1" customWidth="1"/>
    <col min="5" max="5" width="18.125" style="159" customWidth="1"/>
    <col min="6" max="16384" width="9.375" style="159" customWidth="1"/>
  </cols>
  <sheetData>
    <row r="1" spans="1:3" ht="15.75" customHeight="1">
      <c r="A1" s="473" t="s">
        <v>0</v>
      </c>
      <c r="B1" s="473"/>
      <c r="C1" s="473"/>
    </row>
    <row r="2" spans="1:5" ht="15.75" customHeight="1">
      <c r="A2" s="474" t="s">
        <v>1</v>
      </c>
      <c r="B2" s="474"/>
      <c r="E2" s="1" t="s">
        <v>461</v>
      </c>
    </row>
    <row r="3" spans="1:5" ht="37.5" customHeight="1">
      <c r="A3" s="170" t="s">
        <v>262</v>
      </c>
      <c r="B3" s="183" t="s">
        <v>3</v>
      </c>
      <c r="C3" s="170" t="s">
        <v>520</v>
      </c>
      <c r="D3" s="170" t="s">
        <v>469</v>
      </c>
      <c r="E3" s="170" t="s">
        <v>521</v>
      </c>
    </row>
    <row r="4" spans="1:5" ht="12" customHeight="1">
      <c r="A4" s="171">
        <v>1</v>
      </c>
      <c r="B4" s="206">
        <v>2</v>
      </c>
      <c r="C4" s="171">
        <v>3</v>
      </c>
      <c r="D4" s="171">
        <v>4</v>
      </c>
      <c r="E4" s="171">
        <v>5</v>
      </c>
    </row>
    <row r="5" spans="1:5" ht="12" customHeight="1">
      <c r="A5" s="202" t="s">
        <v>386</v>
      </c>
      <c r="B5" s="193" t="s">
        <v>348</v>
      </c>
      <c r="C5" s="172">
        <f>SUM(C6:C12)</f>
        <v>817600022</v>
      </c>
      <c r="D5" s="172">
        <f>SUM(D6:D12)</f>
        <v>57021721</v>
      </c>
      <c r="E5" s="172">
        <f>SUM(E6:E12)</f>
        <v>874621743</v>
      </c>
    </row>
    <row r="6" spans="1:5" ht="12" customHeight="1">
      <c r="A6" s="203" t="s">
        <v>263</v>
      </c>
      <c r="B6" s="207" t="s">
        <v>5</v>
      </c>
      <c r="C6" s="173">
        <v>216365044</v>
      </c>
      <c r="D6" s="173">
        <v>8205120</v>
      </c>
      <c r="E6" s="173">
        <f aca="true" t="shared" si="0" ref="E6:E12">SUM(C6:D6)</f>
        <v>224570164</v>
      </c>
    </row>
    <row r="7" spans="1:5" ht="12" customHeight="1">
      <c r="A7" s="198" t="s">
        <v>264</v>
      </c>
      <c r="B7" s="208" t="s">
        <v>6</v>
      </c>
      <c r="C7" s="174">
        <v>287872260</v>
      </c>
      <c r="D7" s="174">
        <v>35409203</v>
      </c>
      <c r="E7" s="173">
        <f t="shared" si="0"/>
        <v>323281463</v>
      </c>
    </row>
    <row r="8" spans="1:5" ht="12" customHeight="1">
      <c r="A8" s="430" t="s">
        <v>491</v>
      </c>
      <c r="B8" s="208" t="s">
        <v>500</v>
      </c>
      <c r="C8" s="174">
        <v>142063704</v>
      </c>
      <c r="D8" s="174">
        <v>4888496</v>
      </c>
      <c r="E8" s="173">
        <f t="shared" si="0"/>
        <v>146952200</v>
      </c>
    </row>
    <row r="9" spans="1:5" ht="12" customHeight="1">
      <c r="A9" s="430" t="s">
        <v>493</v>
      </c>
      <c r="B9" s="208" t="s">
        <v>501</v>
      </c>
      <c r="C9" s="174">
        <v>151324043</v>
      </c>
      <c r="D9" s="174">
        <v>3717582</v>
      </c>
      <c r="E9" s="173">
        <f t="shared" si="0"/>
        <v>155041625</v>
      </c>
    </row>
    <row r="10" spans="1:5" ht="12" customHeight="1">
      <c r="A10" s="198" t="s">
        <v>265</v>
      </c>
      <c r="B10" s="208" t="s">
        <v>364</v>
      </c>
      <c r="C10" s="174">
        <v>19974971</v>
      </c>
      <c r="D10" s="174">
        <v>1974000</v>
      </c>
      <c r="E10" s="173">
        <f t="shared" si="0"/>
        <v>21948971</v>
      </c>
    </row>
    <row r="11" spans="1:5" ht="12" customHeight="1">
      <c r="A11" s="198" t="s">
        <v>266</v>
      </c>
      <c r="B11" s="208" t="s">
        <v>365</v>
      </c>
      <c r="C11" s="174"/>
      <c r="D11" s="367"/>
      <c r="E11" s="173">
        <f t="shared" si="0"/>
        <v>0</v>
      </c>
    </row>
    <row r="12" spans="1:5" ht="12" customHeight="1">
      <c r="A12" s="200" t="s">
        <v>267</v>
      </c>
      <c r="B12" s="209" t="s">
        <v>366</v>
      </c>
      <c r="C12" s="174"/>
      <c r="D12" s="368">
        <v>2827320</v>
      </c>
      <c r="E12" s="174">
        <f t="shared" si="0"/>
        <v>2827320</v>
      </c>
    </row>
    <row r="13" spans="1:5" ht="12" customHeight="1">
      <c r="A13" s="202" t="s">
        <v>8</v>
      </c>
      <c r="B13" s="210" t="s">
        <v>349</v>
      </c>
      <c r="C13" s="172">
        <f>+C14+C15+C16+C17+C18</f>
        <v>181969178</v>
      </c>
      <c r="D13" s="172">
        <f>+D14+D15+D16+D17+D18</f>
        <v>-22006593</v>
      </c>
      <c r="E13" s="172">
        <f>+E14+E15+E16+E17+E18</f>
        <v>159962585</v>
      </c>
    </row>
    <row r="14" spans="1:5" ht="12" customHeight="1">
      <c r="A14" s="203" t="s">
        <v>268</v>
      </c>
      <c r="B14" s="207" t="s">
        <v>9</v>
      </c>
      <c r="C14" s="173"/>
      <c r="D14" s="173"/>
      <c r="E14" s="173"/>
    </row>
    <row r="15" spans="1:5" ht="12" customHeight="1">
      <c r="A15" s="198" t="s">
        <v>269</v>
      </c>
      <c r="B15" s="208" t="s">
        <v>387</v>
      </c>
      <c r="C15" s="174"/>
      <c r="D15" s="174"/>
      <c r="E15" s="174"/>
    </row>
    <row r="16" spans="1:5" ht="12" customHeight="1">
      <c r="A16" s="198" t="s">
        <v>270</v>
      </c>
      <c r="B16" s="208" t="s">
        <v>388</v>
      </c>
      <c r="C16" s="174"/>
      <c r="D16" s="174"/>
      <c r="E16" s="174"/>
    </row>
    <row r="17" spans="1:5" ht="12" customHeight="1">
      <c r="A17" s="198" t="s">
        <v>271</v>
      </c>
      <c r="B17" s="208" t="s">
        <v>389</v>
      </c>
      <c r="C17" s="174"/>
      <c r="D17" s="174"/>
      <c r="E17" s="174"/>
    </row>
    <row r="18" spans="1:5" ht="12" customHeight="1">
      <c r="A18" s="198" t="s">
        <v>272</v>
      </c>
      <c r="B18" s="208" t="s">
        <v>390</v>
      </c>
      <c r="C18" s="174">
        <v>181969178</v>
      </c>
      <c r="D18" s="174">
        <f>-45088913+23082320</f>
        <v>-22006593</v>
      </c>
      <c r="E18" s="174">
        <f>SUM(C18:D18)</f>
        <v>159962585</v>
      </c>
    </row>
    <row r="19" spans="1:5" ht="12" customHeight="1">
      <c r="A19" s="202" t="s">
        <v>13</v>
      </c>
      <c r="B19" s="193" t="s">
        <v>350</v>
      </c>
      <c r="C19" s="172">
        <f>+C20+C21+C22+C23+C24</f>
        <v>842517185</v>
      </c>
      <c r="D19" s="172">
        <f>+D20+D21+D22+D23+D24</f>
        <v>-18790096</v>
      </c>
      <c r="E19" s="172">
        <f>+E20+E21+E22+E23+E24</f>
        <v>823727089</v>
      </c>
    </row>
    <row r="20" spans="1:5" ht="12" customHeight="1">
      <c r="A20" s="203" t="s">
        <v>273</v>
      </c>
      <c r="B20" s="207" t="s">
        <v>14</v>
      </c>
      <c r="C20" s="173"/>
      <c r="D20" s="173"/>
      <c r="E20" s="173"/>
    </row>
    <row r="21" spans="1:5" ht="12" customHeight="1">
      <c r="A21" s="198" t="s">
        <v>274</v>
      </c>
      <c r="B21" s="208" t="s">
        <v>391</v>
      </c>
      <c r="C21" s="174"/>
      <c r="D21" s="174"/>
      <c r="E21" s="174"/>
    </row>
    <row r="22" spans="1:5" ht="12" customHeight="1">
      <c r="A22" s="198" t="s">
        <v>275</v>
      </c>
      <c r="B22" s="208" t="s">
        <v>392</v>
      </c>
      <c r="C22" s="174"/>
      <c r="D22" s="174"/>
      <c r="E22" s="174"/>
    </row>
    <row r="23" spans="1:5" ht="12" customHeight="1">
      <c r="A23" s="198" t="s">
        <v>276</v>
      </c>
      <c r="B23" s="208" t="s">
        <v>393</v>
      </c>
      <c r="C23" s="174"/>
      <c r="D23" s="174"/>
      <c r="E23" s="174"/>
    </row>
    <row r="24" spans="1:5" ht="12" customHeight="1">
      <c r="A24" s="198" t="s">
        <v>277</v>
      </c>
      <c r="B24" s="208" t="s">
        <v>394</v>
      </c>
      <c r="C24" s="174">
        <v>842517185</v>
      </c>
      <c r="D24" s="174">
        <f>-19829171-7960925+9000000</f>
        <v>-18790096</v>
      </c>
      <c r="E24" s="174">
        <f>SUM(C24:D24)</f>
        <v>823727089</v>
      </c>
    </row>
    <row r="25" spans="1:5" ht="12" customHeight="1">
      <c r="A25" s="202" t="s">
        <v>19</v>
      </c>
      <c r="B25" s="193" t="s">
        <v>351</v>
      </c>
      <c r="C25" s="172">
        <f>+C26+C29++C30</f>
        <v>164800000</v>
      </c>
      <c r="D25" s="172">
        <f>+D26+D29++D30</f>
        <v>0</v>
      </c>
      <c r="E25" s="172">
        <f>+E26+E29++E30</f>
        <v>164800000</v>
      </c>
    </row>
    <row r="26" spans="1:5" ht="12" customHeight="1">
      <c r="A26" s="198" t="s">
        <v>281</v>
      </c>
      <c r="B26" s="208" t="s">
        <v>352</v>
      </c>
      <c r="C26" s="225">
        <f>SUM(C27:C28)</f>
        <v>154000000</v>
      </c>
      <c r="D26" s="225"/>
      <c r="E26" s="225">
        <f>SUM(C26:D26)</f>
        <v>154000000</v>
      </c>
    </row>
    <row r="27" spans="1:5" ht="12" customHeight="1">
      <c r="A27" s="198" t="s">
        <v>278</v>
      </c>
      <c r="B27" s="211" t="s">
        <v>395</v>
      </c>
      <c r="C27" s="174">
        <v>14000000</v>
      </c>
      <c r="D27" s="174"/>
      <c r="E27" s="174">
        <f>SUM(C27:D27)</f>
        <v>14000000</v>
      </c>
    </row>
    <row r="28" spans="1:5" ht="12" customHeight="1">
      <c r="A28" s="198" t="s">
        <v>279</v>
      </c>
      <c r="B28" s="212" t="s">
        <v>396</v>
      </c>
      <c r="C28" s="174">
        <v>140000000</v>
      </c>
      <c r="D28" s="174"/>
      <c r="E28" s="174">
        <f>SUM(C28:D28)</f>
        <v>140000000</v>
      </c>
    </row>
    <row r="29" spans="1:5" ht="12" customHeight="1">
      <c r="A29" s="430" t="s">
        <v>504</v>
      </c>
      <c r="B29" s="208" t="s">
        <v>505</v>
      </c>
      <c r="C29" s="174">
        <v>10000000</v>
      </c>
      <c r="D29" s="174"/>
      <c r="E29" s="174">
        <f>SUM(C29:D29)</f>
        <v>10000000</v>
      </c>
    </row>
    <row r="30" spans="1:5" ht="12" customHeight="1">
      <c r="A30" s="200" t="s">
        <v>280</v>
      </c>
      <c r="B30" s="209" t="s">
        <v>22</v>
      </c>
      <c r="C30" s="175">
        <v>800000</v>
      </c>
      <c r="D30" s="175"/>
      <c r="E30" s="175">
        <f>SUM(C30:D30)</f>
        <v>800000</v>
      </c>
    </row>
    <row r="31" spans="1:5" ht="12" customHeight="1">
      <c r="A31" s="202" t="s">
        <v>23</v>
      </c>
      <c r="B31" s="193" t="s">
        <v>353</v>
      </c>
      <c r="C31" s="172">
        <f>SUM(C32:C42)</f>
        <v>197401704</v>
      </c>
      <c r="D31" s="172">
        <f>SUM(D32:D42)</f>
        <v>0</v>
      </c>
      <c r="E31" s="172">
        <f>SUM(E32:E42)</f>
        <v>197401704</v>
      </c>
    </row>
    <row r="32" spans="1:5" ht="12" customHeight="1">
      <c r="A32" s="203" t="s">
        <v>282</v>
      </c>
      <c r="B32" s="207" t="s">
        <v>24</v>
      </c>
      <c r="C32" s="173">
        <v>32200000</v>
      </c>
      <c r="D32" s="173"/>
      <c r="E32" s="173">
        <f>SUM(C32:D32)</f>
        <v>32200000</v>
      </c>
    </row>
    <row r="33" spans="1:5" ht="12" customHeight="1">
      <c r="A33" s="198" t="s">
        <v>283</v>
      </c>
      <c r="B33" s="208" t="s">
        <v>25</v>
      </c>
      <c r="C33" s="174">
        <v>120788937</v>
      </c>
      <c r="D33" s="174"/>
      <c r="E33" s="174">
        <f>SUM(C33:D33)</f>
        <v>120788937</v>
      </c>
    </row>
    <row r="34" spans="1:5" ht="12" customHeight="1">
      <c r="A34" s="198" t="s">
        <v>284</v>
      </c>
      <c r="B34" s="208" t="s">
        <v>26</v>
      </c>
      <c r="C34" s="174">
        <v>4589506</v>
      </c>
      <c r="D34" s="174"/>
      <c r="E34" s="174">
        <f>SUM(C34:D34)</f>
        <v>4589506</v>
      </c>
    </row>
    <row r="35" spans="1:5" ht="12" customHeight="1">
      <c r="A35" s="198" t="s">
        <v>285</v>
      </c>
      <c r="B35" s="208" t="s">
        <v>27</v>
      </c>
      <c r="C35" s="174"/>
      <c r="D35" s="174"/>
      <c r="E35" s="174"/>
    </row>
    <row r="36" spans="1:5" ht="12" customHeight="1">
      <c r="A36" s="198" t="s">
        <v>286</v>
      </c>
      <c r="B36" s="208" t="s">
        <v>28</v>
      </c>
      <c r="C36" s="174">
        <v>13445714</v>
      </c>
      <c r="D36" s="174"/>
      <c r="E36" s="174">
        <f>SUM(C36:D36)</f>
        <v>13445714</v>
      </c>
    </row>
    <row r="37" spans="1:5" ht="12" customHeight="1">
      <c r="A37" s="198" t="s">
        <v>287</v>
      </c>
      <c r="B37" s="208" t="s">
        <v>29</v>
      </c>
      <c r="C37" s="174">
        <v>26377547</v>
      </c>
      <c r="D37" s="174"/>
      <c r="E37" s="174">
        <f>SUM(C37:D37)</f>
        <v>26377547</v>
      </c>
    </row>
    <row r="38" spans="1:5" ht="12" customHeight="1">
      <c r="A38" s="198" t="s">
        <v>288</v>
      </c>
      <c r="B38" s="208" t="s">
        <v>30</v>
      </c>
      <c r="C38" s="174"/>
      <c r="D38" s="174"/>
      <c r="E38" s="174"/>
    </row>
    <row r="39" spans="1:5" ht="12" customHeight="1">
      <c r="A39" s="198" t="s">
        <v>289</v>
      </c>
      <c r="B39" s="208" t="s">
        <v>397</v>
      </c>
      <c r="C39" s="174"/>
      <c r="D39" s="174"/>
      <c r="E39" s="174"/>
    </row>
    <row r="40" spans="1:5" ht="12" customHeight="1">
      <c r="A40" s="198" t="s">
        <v>290</v>
      </c>
      <c r="B40" s="208" t="s">
        <v>32</v>
      </c>
      <c r="C40" s="174"/>
      <c r="D40" s="174"/>
      <c r="E40" s="174"/>
    </row>
    <row r="41" spans="1:5" ht="12" customHeight="1">
      <c r="A41" s="200" t="s">
        <v>292</v>
      </c>
      <c r="B41" s="209" t="s">
        <v>293</v>
      </c>
      <c r="C41" s="175"/>
      <c r="D41" s="175"/>
      <c r="E41" s="175"/>
    </row>
    <row r="42" spans="1:5" ht="12" customHeight="1">
      <c r="A42" s="200" t="s">
        <v>291</v>
      </c>
      <c r="B42" s="209" t="s">
        <v>33</v>
      </c>
      <c r="C42" s="175"/>
      <c r="D42" s="175"/>
      <c r="E42" s="175"/>
    </row>
    <row r="43" spans="1:5" ht="12" customHeight="1">
      <c r="A43" s="202" t="s">
        <v>34</v>
      </c>
      <c r="B43" s="193" t="s">
        <v>174</v>
      </c>
      <c r="C43" s="172">
        <f>SUM(C44:C48)</f>
        <v>108247394</v>
      </c>
      <c r="D43" s="172">
        <f>SUM(D44:D48)</f>
        <v>0</v>
      </c>
      <c r="E43" s="172">
        <f>SUM(E44:E48)</f>
        <v>108247394</v>
      </c>
    </row>
    <row r="44" spans="1:5" ht="12" customHeight="1">
      <c r="A44" s="203" t="s">
        <v>294</v>
      </c>
      <c r="B44" s="207" t="s">
        <v>35</v>
      </c>
      <c r="C44" s="173"/>
      <c r="D44" s="173"/>
      <c r="E44" s="173"/>
    </row>
    <row r="45" spans="1:5" ht="12" customHeight="1">
      <c r="A45" s="198" t="s">
        <v>295</v>
      </c>
      <c r="B45" s="208" t="s">
        <v>36</v>
      </c>
      <c r="C45" s="174">
        <v>108247394</v>
      </c>
      <c r="D45" s="174"/>
      <c r="E45" s="174">
        <f>SUM(C45:D45)</f>
        <v>108247394</v>
      </c>
    </row>
    <row r="46" spans="1:5" ht="12" customHeight="1">
      <c r="A46" s="198" t="s">
        <v>296</v>
      </c>
      <c r="B46" s="208" t="s">
        <v>37</v>
      </c>
      <c r="C46" s="174"/>
      <c r="D46" s="174"/>
      <c r="E46" s="174">
        <f>SUM(C46:D46)</f>
        <v>0</v>
      </c>
    </row>
    <row r="47" spans="1:5" ht="12" customHeight="1">
      <c r="A47" s="198" t="s">
        <v>297</v>
      </c>
      <c r="B47" s="208" t="s">
        <v>38</v>
      </c>
      <c r="C47" s="174"/>
      <c r="D47" s="174"/>
      <c r="E47" s="174"/>
    </row>
    <row r="48" spans="1:5" ht="12" customHeight="1">
      <c r="A48" s="200" t="s">
        <v>298</v>
      </c>
      <c r="B48" s="209" t="s">
        <v>39</v>
      </c>
      <c r="C48" s="175"/>
      <c r="D48" s="175"/>
      <c r="E48" s="175"/>
    </row>
    <row r="49" spans="1:5" ht="12" customHeight="1">
      <c r="A49" s="202" t="s">
        <v>40</v>
      </c>
      <c r="B49" s="193" t="s">
        <v>354</v>
      </c>
      <c r="C49" s="172">
        <f>SUM(C50:C52)</f>
        <v>0</v>
      </c>
      <c r="D49" s="172">
        <f>SUM(D50:D52)</f>
        <v>0</v>
      </c>
      <c r="E49" s="172">
        <f>SUM(E50:E52)</f>
        <v>0</v>
      </c>
    </row>
    <row r="50" spans="1:5" ht="12" customHeight="1">
      <c r="A50" s="203" t="s">
        <v>299</v>
      </c>
      <c r="B50" s="207" t="s">
        <v>41</v>
      </c>
      <c r="C50" s="173"/>
      <c r="D50" s="173"/>
      <c r="E50" s="173"/>
    </row>
    <row r="51" spans="1:5" ht="12" customHeight="1">
      <c r="A51" s="198" t="s">
        <v>300</v>
      </c>
      <c r="B51" s="208" t="s">
        <v>42</v>
      </c>
      <c r="C51" s="174"/>
      <c r="D51" s="174"/>
      <c r="E51" s="174">
        <f>SUM(C51:D51)</f>
        <v>0</v>
      </c>
    </row>
    <row r="52" spans="1:5" ht="12" customHeight="1">
      <c r="A52" s="198" t="s">
        <v>301</v>
      </c>
      <c r="B52" s="208" t="s">
        <v>43</v>
      </c>
      <c r="C52" s="174"/>
      <c r="D52" s="174"/>
      <c r="E52" s="174">
        <f>SUM(C52:D52)</f>
        <v>0</v>
      </c>
    </row>
    <row r="53" spans="1:5" ht="12" customHeight="1">
      <c r="A53" s="202" t="s">
        <v>45</v>
      </c>
      <c r="B53" s="210" t="s">
        <v>355</v>
      </c>
      <c r="C53" s="172">
        <f>SUM(C54:C58)</f>
        <v>0</v>
      </c>
      <c r="D53" s="172">
        <f>SUM(D54:D58)</f>
        <v>0</v>
      </c>
      <c r="E53" s="172">
        <f>SUM(E54:E58)</f>
        <v>0</v>
      </c>
    </row>
    <row r="54" spans="1:5" ht="12" customHeight="1">
      <c r="A54" s="203" t="s">
        <v>302</v>
      </c>
      <c r="B54" s="207" t="s">
        <v>46</v>
      </c>
      <c r="C54" s="174"/>
      <c r="D54" s="174"/>
      <c r="E54" s="174"/>
    </row>
    <row r="55" spans="1:5" ht="12" customHeight="1">
      <c r="A55" s="203" t="s">
        <v>398</v>
      </c>
      <c r="B55" s="207" t="s">
        <v>399</v>
      </c>
      <c r="C55" s="174"/>
      <c r="D55" s="174"/>
      <c r="E55" s="174"/>
    </row>
    <row r="56" spans="1:5" ht="12" customHeight="1">
      <c r="A56" s="203" t="s">
        <v>400</v>
      </c>
      <c r="B56" s="213" t="s">
        <v>436</v>
      </c>
      <c r="C56" s="174"/>
      <c r="D56" s="174"/>
      <c r="E56" s="174"/>
    </row>
    <row r="57" spans="1:5" ht="12" customHeight="1">
      <c r="A57" s="198" t="s">
        <v>303</v>
      </c>
      <c r="B57" s="208" t="s">
        <v>47</v>
      </c>
      <c r="C57" s="174"/>
      <c r="D57" s="174"/>
      <c r="E57" s="174">
        <f>SUM(C57:D57)</f>
        <v>0</v>
      </c>
    </row>
    <row r="58" spans="1:5" ht="12" customHeight="1">
      <c r="A58" s="198" t="s">
        <v>304</v>
      </c>
      <c r="B58" s="208" t="s">
        <v>48</v>
      </c>
      <c r="C58" s="174"/>
      <c r="D58" s="174"/>
      <c r="E58" s="174">
        <f>SUM(C58:D58)</f>
        <v>0</v>
      </c>
    </row>
    <row r="59" spans="1:5" ht="12" customHeight="1">
      <c r="A59" s="202" t="s">
        <v>50</v>
      </c>
      <c r="B59" s="193" t="s">
        <v>51</v>
      </c>
      <c r="C59" s="172">
        <f>+C5+C13+C19+C25+C31+C43+C49+C53</f>
        <v>2312535483</v>
      </c>
      <c r="D59" s="172">
        <f>+D5+D13+D19+D25+D31+D43+D49+D53</f>
        <v>16225032</v>
      </c>
      <c r="E59" s="172">
        <f>+E5+E13+E19+E25+E31+E43+E49+E53</f>
        <v>2328760515</v>
      </c>
    </row>
    <row r="60" spans="1:5" ht="12" customHeight="1">
      <c r="A60" s="220" t="s">
        <v>401</v>
      </c>
      <c r="B60" s="221" t="s">
        <v>356</v>
      </c>
      <c r="C60" s="222">
        <f>SUM(C61:C63)</f>
        <v>0</v>
      </c>
      <c r="D60" s="222">
        <f>SUM(D61:D63)</f>
        <v>0</v>
      </c>
      <c r="E60" s="222">
        <f>SUM(E61:E63)</f>
        <v>0</v>
      </c>
    </row>
    <row r="61" spans="1:5" ht="12" customHeight="1">
      <c r="A61" s="198" t="s">
        <v>305</v>
      </c>
      <c r="B61" s="208" t="s">
        <v>418</v>
      </c>
      <c r="C61" s="174"/>
      <c r="D61" s="174"/>
      <c r="E61" s="174"/>
    </row>
    <row r="62" spans="1:5" ht="12" customHeight="1">
      <c r="A62" s="198" t="s">
        <v>306</v>
      </c>
      <c r="B62" s="208" t="s">
        <v>420</v>
      </c>
      <c r="C62" s="174"/>
      <c r="D62" s="174"/>
      <c r="E62" s="174"/>
    </row>
    <row r="63" spans="1:5" ht="12" customHeight="1">
      <c r="A63" s="198" t="s">
        <v>307</v>
      </c>
      <c r="B63" s="223" t="s">
        <v>419</v>
      </c>
      <c r="C63" s="174"/>
      <c r="D63" s="174"/>
      <c r="E63" s="174"/>
    </row>
    <row r="64" spans="1:5" ht="12" customHeight="1">
      <c r="A64" s="224" t="s">
        <v>402</v>
      </c>
      <c r="B64" s="192" t="s">
        <v>357</v>
      </c>
      <c r="C64" s="225"/>
      <c r="D64" s="225"/>
      <c r="E64" s="225"/>
    </row>
    <row r="65" spans="1:5" ht="12" customHeight="1">
      <c r="A65" s="224" t="s">
        <v>403</v>
      </c>
      <c r="B65" s="192" t="s">
        <v>358</v>
      </c>
      <c r="C65" s="225">
        <f>SUM(C66:C67)</f>
        <v>518350704</v>
      </c>
      <c r="D65" s="225">
        <f>SUM(D66:D67)</f>
        <v>160651</v>
      </c>
      <c r="E65" s="225">
        <f>SUM(E66:E67)</f>
        <v>518511355</v>
      </c>
    </row>
    <row r="66" spans="1:5" ht="12" customHeight="1">
      <c r="A66" s="198" t="s">
        <v>312</v>
      </c>
      <c r="B66" s="226" t="s">
        <v>61</v>
      </c>
      <c r="C66" s="431">
        <v>518350704</v>
      </c>
      <c r="D66" s="174">
        <f>28682+131969</f>
        <v>160651</v>
      </c>
      <c r="E66" s="174">
        <f>SUM(C66:D66)</f>
        <v>518511355</v>
      </c>
    </row>
    <row r="67" spans="1:5" ht="12" customHeight="1">
      <c r="A67" s="198" t="s">
        <v>313</v>
      </c>
      <c r="B67" s="226" t="s">
        <v>62</v>
      </c>
      <c r="C67" s="174"/>
      <c r="D67" s="174"/>
      <c r="E67" s="174"/>
    </row>
    <row r="68" spans="1:5" s="168" customFormat="1" ht="12" customHeight="1">
      <c r="A68" s="198" t="s">
        <v>308</v>
      </c>
      <c r="B68" s="226" t="s">
        <v>64</v>
      </c>
      <c r="C68" s="174">
        <v>35000000</v>
      </c>
      <c r="D68" s="174"/>
      <c r="E68" s="174">
        <f>SUM(C68:D68)</f>
        <v>35000000</v>
      </c>
    </row>
    <row r="69" spans="1:5" s="168" customFormat="1" ht="12" customHeight="1">
      <c r="A69" s="198" t="s">
        <v>404</v>
      </c>
      <c r="B69" s="226" t="s">
        <v>406</v>
      </c>
      <c r="C69" s="174"/>
      <c r="D69" s="174"/>
      <c r="E69" s="174"/>
    </row>
    <row r="70" spans="1:5" s="168" customFormat="1" ht="12" customHeight="1">
      <c r="A70" s="198" t="s">
        <v>405</v>
      </c>
      <c r="B70" s="226" t="s">
        <v>441</v>
      </c>
      <c r="C70" s="174"/>
      <c r="D70" s="174"/>
      <c r="E70" s="174"/>
    </row>
    <row r="71" spans="1:5" s="168" customFormat="1" ht="12" customHeight="1">
      <c r="A71" s="201" t="s">
        <v>309</v>
      </c>
      <c r="B71" s="227" t="s">
        <v>310</v>
      </c>
      <c r="C71" s="180"/>
      <c r="D71" s="180"/>
      <c r="E71" s="180"/>
    </row>
    <row r="72" spans="1:5" s="168" customFormat="1" ht="12" customHeight="1">
      <c r="A72" s="217" t="s">
        <v>416</v>
      </c>
      <c r="B72" s="219" t="s">
        <v>417</v>
      </c>
      <c r="C72" s="176">
        <f>SUM(C60+C64+C65+C68+C69+C70+C71)</f>
        <v>553350704</v>
      </c>
      <c r="D72" s="176">
        <f>SUM(D60+D64+D65+D68+D69+D70+D71)</f>
        <v>160651</v>
      </c>
      <c r="E72" s="176">
        <f>SUM(E60+E64+E65+E68+E69+E70+E71)</f>
        <v>553511355</v>
      </c>
    </row>
    <row r="73" spans="1:5" ht="12" customHeight="1">
      <c r="A73" s="216" t="s">
        <v>407</v>
      </c>
      <c r="B73" s="210" t="s">
        <v>359</v>
      </c>
      <c r="C73" s="172"/>
      <c r="D73" s="172"/>
      <c r="E73" s="172"/>
    </row>
    <row r="74" spans="1:5" ht="13.5" customHeight="1">
      <c r="A74" s="216" t="s">
        <v>408</v>
      </c>
      <c r="B74" s="210" t="s">
        <v>72</v>
      </c>
      <c r="C74" s="176"/>
      <c r="D74" s="176"/>
      <c r="E74" s="176"/>
    </row>
    <row r="75" spans="1:5" ht="13.5" customHeight="1">
      <c r="A75" s="216" t="s">
        <v>409</v>
      </c>
      <c r="B75" s="210" t="s">
        <v>311</v>
      </c>
      <c r="C75" s="176"/>
      <c r="D75" s="176"/>
      <c r="E75" s="176"/>
    </row>
    <row r="76" spans="1:5" ht="15.75" customHeight="1">
      <c r="A76" s="216" t="s">
        <v>127</v>
      </c>
      <c r="B76" s="214" t="s">
        <v>410</v>
      </c>
      <c r="C76" s="172">
        <f>SUM(C72:C75)</f>
        <v>553350704</v>
      </c>
      <c r="D76" s="172">
        <f>SUM(D72:D75)</f>
        <v>160651</v>
      </c>
      <c r="E76" s="172">
        <f>SUM(E72:E75)</f>
        <v>553511355</v>
      </c>
    </row>
    <row r="77" spans="1:5" ht="23.25" customHeight="1">
      <c r="A77" s="218" t="s">
        <v>146</v>
      </c>
      <c r="B77" s="215" t="s">
        <v>411</v>
      </c>
      <c r="C77" s="172">
        <f>+C59+C76</f>
        <v>2865886187</v>
      </c>
      <c r="D77" s="172">
        <f>+D59+D76</f>
        <v>16385683</v>
      </c>
      <c r="E77" s="172">
        <f>+E59+E76</f>
        <v>2882271870</v>
      </c>
    </row>
    <row r="78" spans="1:3" ht="54" customHeight="1">
      <c r="A78" s="161"/>
      <c r="B78" s="162"/>
      <c r="C78" s="4"/>
    </row>
    <row r="79" spans="1:3" ht="16.5" customHeight="1">
      <c r="A79" s="473" t="s">
        <v>76</v>
      </c>
      <c r="B79" s="473"/>
      <c r="C79" s="473"/>
    </row>
    <row r="80" spans="1:3" s="163" customFormat="1" ht="16.5" customHeight="1">
      <c r="A80" s="475" t="s">
        <v>77</v>
      </c>
      <c r="B80" s="475"/>
      <c r="C80" s="5" t="s">
        <v>461</v>
      </c>
    </row>
    <row r="81" spans="1:5" ht="37.5" customHeight="1">
      <c r="A81" s="170" t="s">
        <v>2</v>
      </c>
      <c r="B81" s="183" t="s">
        <v>78</v>
      </c>
      <c r="C81" s="170" t="s">
        <v>522</v>
      </c>
      <c r="D81" s="170" t="s">
        <v>469</v>
      </c>
      <c r="E81" s="170" t="s">
        <v>522</v>
      </c>
    </row>
    <row r="82" spans="1:5" ht="12" customHeight="1">
      <c r="A82" s="170">
        <v>1</v>
      </c>
      <c r="B82" s="183">
        <v>2</v>
      </c>
      <c r="C82" s="170">
        <v>3</v>
      </c>
      <c r="D82" s="170">
        <v>4</v>
      </c>
      <c r="E82" s="170">
        <v>5</v>
      </c>
    </row>
    <row r="83" spans="1:5" ht="12" customHeight="1">
      <c r="A83" s="196" t="s">
        <v>4</v>
      </c>
      <c r="B83" s="184" t="s">
        <v>360</v>
      </c>
      <c r="C83" s="178">
        <f>SUM(C84:C88)</f>
        <v>1560751904</v>
      </c>
      <c r="D83" s="178">
        <f>SUM(D84:D88)</f>
        <v>39819592</v>
      </c>
      <c r="E83" s="178">
        <f>SUM(E84:E88)</f>
        <v>1600571496</v>
      </c>
    </row>
    <row r="84" spans="1:5" ht="12" customHeight="1">
      <c r="A84" s="197" t="s">
        <v>314</v>
      </c>
      <c r="B84" s="185" t="s">
        <v>80</v>
      </c>
      <c r="C84" s="179">
        <v>823346088</v>
      </c>
      <c r="D84" s="179">
        <v>20649000</v>
      </c>
      <c r="E84" s="179">
        <f>SUM(C84:D84)</f>
        <v>843995088</v>
      </c>
    </row>
    <row r="85" spans="1:5" ht="12" customHeight="1">
      <c r="A85" s="198" t="s">
        <v>315</v>
      </c>
      <c r="B85" s="177" t="s">
        <v>81</v>
      </c>
      <c r="C85" s="174">
        <v>122870926</v>
      </c>
      <c r="D85" s="174">
        <v>1341120</v>
      </c>
      <c r="E85" s="174">
        <f>SUM(C85:D85)</f>
        <v>124212046</v>
      </c>
    </row>
    <row r="86" spans="1:5" ht="12" customHeight="1">
      <c r="A86" s="198" t="s">
        <v>316</v>
      </c>
      <c r="B86" s="177" t="s">
        <v>82</v>
      </c>
      <c r="C86" s="175">
        <v>524683660</v>
      </c>
      <c r="D86" s="175">
        <f>-126081+1092200+4185045</f>
        <v>5151164</v>
      </c>
      <c r="E86" s="175">
        <f>SUM(C86:D86)</f>
        <v>529834824</v>
      </c>
    </row>
    <row r="87" spans="1:5" ht="12" customHeight="1">
      <c r="A87" s="198" t="s">
        <v>317</v>
      </c>
      <c r="B87" s="177" t="s">
        <v>83</v>
      </c>
      <c r="C87" s="175">
        <v>65519143</v>
      </c>
      <c r="D87" s="175"/>
      <c r="E87" s="175">
        <f>SUM(C87:D87)</f>
        <v>65519143</v>
      </c>
    </row>
    <row r="88" spans="1:5" ht="12" customHeight="1">
      <c r="A88" s="198" t="s">
        <v>318</v>
      </c>
      <c r="B88" s="296" t="s">
        <v>84</v>
      </c>
      <c r="C88" s="175">
        <f>SUM(C89:C101)</f>
        <v>24332087</v>
      </c>
      <c r="D88" s="175">
        <f>SUM(D89:D101)</f>
        <v>12678308</v>
      </c>
      <c r="E88" s="175">
        <f>SUM(C88:D88)</f>
        <v>37010395</v>
      </c>
    </row>
    <row r="89" spans="1:5" ht="12" customHeight="1">
      <c r="A89" s="198" t="s">
        <v>373</v>
      </c>
      <c r="B89" s="164" t="s">
        <v>372</v>
      </c>
      <c r="C89" s="175"/>
      <c r="D89" s="175"/>
      <c r="E89" s="175"/>
    </row>
    <row r="90" spans="1:5" ht="12" customHeight="1">
      <c r="A90" s="198" t="s">
        <v>320</v>
      </c>
      <c r="B90" s="177" t="s">
        <v>371</v>
      </c>
      <c r="C90" s="175">
        <v>3660087</v>
      </c>
      <c r="D90" s="175">
        <f>-660087+14810339</f>
        <v>14150252</v>
      </c>
      <c r="E90" s="175">
        <f>SUM(C90:D90)</f>
        <v>17810339</v>
      </c>
    </row>
    <row r="91" spans="1:5" ht="12" customHeight="1">
      <c r="A91" s="198" t="s">
        <v>319</v>
      </c>
      <c r="B91" s="415" t="s">
        <v>473</v>
      </c>
      <c r="C91" s="175"/>
      <c r="D91" s="175"/>
      <c r="E91" s="175"/>
    </row>
    <row r="92" spans="1:5" ht="12" customHeight="1">
      <c r="A92" s="198" t="s">
        <v>321</v>
      </c>
      <c r="B92" s="416" t="s">
        <v>479</v>
      </c>
      <c r="C92" s="175"/>
      <c r="D92" s="175"/>
      <c r="E92" s="175"/>
    </row>
    <row r="93" spans="1:5" ht="12" customHeight="1">
      <c r="A93" s="198" t="s">
        <v>322</v>
      </c>
      <c r="B93" s="416" t="s">
        <v>478</v>
      </c>
      <c r="C93" s="175"/>
      <c r="D93" s="175"/>
      <c r="E93" s="175"/>
    </row>
    <row r="94" spans="1:5" ht="12" customHeight="1">
      <c r="A94" s="198" t="s">
        <v>323</v>
      </c>
      <c r="B94" s="415" t="s">
        <v>480</v>
      </c>
      <c r="C94" s="175">
        <v>2722000</v>
      </c>
      <c r="D94" s="175">
        <v>786168</v>
      </c>
      <c r="E94" s="175">
        <f>SUM(C94:D94)</f>
        <v>3508168</v>
      </c>
    </row>
    <row r="95" spans="1:5" ht="12" customHeight="1">
      <c r="A95" s="198" t="s">
        <v>324</v>
      </c>
      <c r="B95" s="415" t="s">
        <v>474</v>
      </c>
      <c r="C95" s="175"/>
      <c r="D95" s="175"/>
      <c r="E95" s="175"/>
    </row>
    <row r="96" spans="1:5" ht="12" customHeight="1">
      <c r="A96" s="198" t="s">
        <v>325</v>
      </c>
      <c r="B96" s="416" t="s">
        <v>481</v>
      </c>
      <c r="C96" s="175"/>
      <c r="D96" s="175"/>
      <c r="E96" s="175"/>
    </row>
    <row r="97" spans="1:5" ht="12" customHeight="1">
      <c r="A97" s="199" t="s">
        <v>326</v>
      </c>
      <c r="B97" s="187" t="s">
        <v>91</v>
      </c>
      <c r="C97" s="175"/>
      <c r="D97" s="175"/>
      <c r="E97" s="175"/>
    </row>
    <row r="98" spans="1:5" ht="12" customHeight="1">
      <c r="A98" s="198" t="s">
        <v>327</v>
      </c>
      <c r="B98" s="187" t="s">
        <v>92</v>
      </c>
      <c r="C98" s="175"/>
      <c r="D98" s="175"/>
      <c r="E98" s="175"/>
    </row>
    <row r="99" spans="1:5" ht="12" customHeight="1">
      <c r="A99" s="200" t="s">
        <v>367</v>
      </c>
      <c r="B99" s="187" t="s">
        <v>370</v>
      </c>
      <c r="C99" s="175"/>
      <c r="D99" s="175"/>
      <c r="E99" s="175"/>
    </row>
    <row r="100" spans="1:5" ht="12" customHeight="1">
      <c r="A100" s="200" t="s">
        <v>328</v>
      </c>
      <c r="B100" s="418" t="s">
        <v>482</v>
      </c>
      <c r="C100" s="175">
        <v>7950000</v>
      </c>
      <c r="D100" s="175"/>
      <c r="E100" s="175">
        <f>SUM(C100:D100)</f>
        <v>7950000</v>
      </c>
    </row>
    <row r="101" spans="1:5" ht="12" customHeight="1">
      <c r="A101" s="201" t="s">
        <v>369</v>
      </c>
      <c r="B101" s="188" t="s">
        <v>368</v>
      </c>
      <c r="C101" s="180">
        <v>10000000</v>
      </c>
      <c r="D101" s="180">
        <v>-2258112</v>
      </c>
      <c r="E101" s="180">
        <f>SUM(C101:D101)</f>
        <v>7741888</v>
      </c>
    </row>
    <row r="102" spans="1:5" ht="12" customHeight="1">
      <c r="A102" s="202" t="s">
        <v>8</v>
      </c>
      <c r="B102" s="189" t="s">
        <v>361</v>
      </c>
      <c r="C102" s="172">
        <f>+C103+C104+C105</f>
        <v>1270134283</v>
      </c>
      <c r="D102" s="172">
        <f>+D103+D104+D105</f>
        <v>-23433909</v>
      </c>
      <c r="E102" s="172">
        <f>+E103+E104+E105</f>
        <v>1246700374</v>
      </c>
    </row>
    <row r="103" spans="1:5" ht="12" customHeight="1">
      <c r="A103" s="203" t="s">
        <v>329</v>
      </c>
      <c r="B103" s="177" t="s">
        <v>95</v>
      </c>
      <c r="C103" s="173">
        <v>843623655</v>
      </c>
      <c r="D103" s="173"/>
      <c r="E103" s="173">
        <f>SUM(C103:D103)</f>
        <v>843623655</v>
      </c>
    </row>
    <row r="104" spans="1:5" ht="12" customHeight="1">
      <c r="A104" s="203" t="s">
        <v>330</v>
      </c>
      <c r="B104" s="190" t="s">
        <v>96</v>
      </c>
      <c r="C104" s="174">
        <v>426510628</v>
      </c>
      <c r="D104" s="15">
        <f>-24786464+-9951156+11303711</f>
        <v>-23433909</v>
      </c>
      <c r="E104" s="174">
        <f>SUM(C104:D104)</f>
        <v>403076719</v>
      </c>
    </row>
    <row r="105" spans="1:5" ht="12" customHeight="1">
      <c r="A105" s="203" t="s">
        <v>331</v>
      </c>
      <c r="B105" s="191" t="s">
        <v>374</v>
      </c>
      <c r="C105" s="174">
        <f>SUM(C106:C114)</f>
        <v>0</v>
      </c>
      <c r="D105" s="174">
        <f>SUM(D106:D114)</f>
        <v>0</v>
      </c>
      <c r="E105" s="174">
        <f>SUM(E106:E114)</f>
        <v>0</v>
      </c>
    </row>
    <row r="106" spans="1:5" ht="12" customHeight="1">
      <c r="A106" s="203" t="s">
        <v>332</v>
      </c>
      <c r="B106" s="192" t="s">
        <v>375</v>
      </c>
      <c r="C106" s="174"/>
      <c r="D106" s="174"/>
      <c r="E106" s="174"/>
    </row>
    <row r="107" spans="1:5" ht="12" customHeight="1">
      <c r="A107" s="203" t="s">
        <v>333</v>
      </c>
      <c r="B107" s="417" t="s">
        <v>477</v>
      </c>
      <c r="C107" s="174"/>
      <c r="D107" s="174"/>
      <c r="E107" s="174"/>
    </row>
    <row r="108" spans="1:5" ht="14.25" customHeight="1">
      <c r="A108" s="203" t="s">
        <v>334</v>
      </c>
      <c r="B108" s="416" t="s">
        <v>475</v>
      </c>
      <c r="C108" s="174"/>
      <c r="D108" s="174"/>
      <c r="E108" s="174"/>
    </row>
    <row r="109" spans="1:5" ht="12" customHeight="1">
      <c r="A109" s="203" t="s">
        <v>335</v>
      </c>
      <c r="B109" s="416" t="s">
        <v>484</v>
      </c>
      <c r="C109" s="174"/>
      <c r="D109" s="174"/>
      <c r="E109" s="174"/>
    </row>
    <row r="110" spans="1:5" ht="12" customHeight="1">
      <c r="A110" s="203" t="s">
        <v>336</v>
      </c>
      <c r="B110" s="416" t="s">
        <v>485</v>
      </c>
      <c r="C110" s="174"/>
      <c r="D110" s="174"/>
      <c r="E110" s="174"/>
    </row>
    <row r="111" spans="1:5" ht="12" customHeight="1">
      <c r="A111" s="203" t="s">
        <v>337</v>
      </c>
      <c r="B111" s="416" t="s">
        <v>483</v>
      </c>
      <c r="C111" s="174"/>
      <c r="D111" s="174"/>
      <c r="E111" s="174"/>
    </row>
    <row r="112" spans="1:5" ht="12" customHeight="1">
      <c r="A112" s="203" t="s">
        <v>338</v>
      </c>
      <c r="B112" s="186" t="s">
        <v>102</v>
      </c>
      <c r="C112" s="174"/>
      <c r="D112" s="174"/>
      <c r="E112" s="174"/>
    </row>
    <row r="113" spans="1:5" ht="12" customHeight="1">
      <c r="A113" s="198" t="s">
        <v>377</v>
      </c>
      <c r="B113" s="186" t="s">
        <v>376</v>
      </c>
      <c r="C113" s="175"/>
      <c r="D113" s="175"/>
      <c r="E113" s="175"/>
    </row>
    <row r="114" spans="1:5" ht="12.75">
      <c r="A114" s="199" t="s">
        <v>339</v>
      </c>
      <c r="B114" s="416" t="s">
        <v>476</v>
      </c>
      <c r="C114" s="175"/>
      <c r="D114" s="175"/>
      <c r="E114" s="175"/>
    </row>
    <row r="115" spans="1:5" ht="12" customHeight="1">
      <c r="A115" s="202" t="s">
        <v>13</v>
      </c>
      <c r="B115" s="193" t="s">
        <v>105</v>
      </c>
      <c r="C115" s="172">
        <f>+C83+C102</f>
        <v>2830886187</v>
      </c>
      <c r="D115" s="172">
        <f>+D83+D102</f>
        <v>16385683</v>
      </c>
      <c r="E115" s="172">
        <f>+E83+E102</f>
        <v>2847271870</v>
      </c>
    </row>
    <row r="116" spans="1:5" ht="12" customHeight="1">
      <c r="A116" s="229" t="s">
        <v>378</v>
      </c>
      <c r="B116" s="230" t="s">
        <v>362</v>
      </c>
      <c r="C116" s="231">
        <f>+C117+C118+C119</f>
        <v>0</v>
      </c>
      <c r="D116" s="231">
        <f>+D117+D118+D119</f>
        <v>0</v>
      </c>
      <c r="E116" s="231">
        <f>+E117+E118+E119</f>
        <v>0</v>
      </c>
    </row>
    <row r="117" spans="1:5" ht="12" customHeight="1">
      <c r="A117" s="232" t="s">
        <v>340</v>
      </c>
      <c r="B117" s="233" t="s">
        <v>486</v>
      </c>
      <c r="C117" s="228"/>
      <c r="D117" s="228"/>
      <c r="E117" s="228"/>
    </row>
    <row r="118" spans="1:5" ht="12" customHeight="1">
      <c r="A118" s="232" t="s">
        <v>341</v>
      </c>
      <c r="B118" s="233" t="s">
        <v>487</v>
      </c>
      <c r="C118" s="228"/>
      <c r="D118" s="228"/>
      <c r="E118" s="228"/>
    </row>
    <row r="119" spans="1:5" ht="12" customHeight="1">
      <c r="A119" s="232" t="s">
        <v>342</v>
      </c>
      <c r="B119" s="233" t="s">
        <v>488</v>
      </c>
      <c r="C119" s="228"/>
      <c r="D119" s="228"/>
      <c r="E119" s="228"/>
    </row>
    <row r="120" spans="1:5" ht="12.75">
      <c r="A120" s="234" t="s">
        <v>379</v>
      </c>
      <c r="B120" s="233" t="s">
        <v>423</v>
      </c>
      <c r="C120" s="235"/>
      <c r="D120" s="235"/>
      <c r="E120" s="235"/>
    </row>
    <row r="121" spans="1:5" ht="12" customHeight="1">
      <c r="A121" s="234" t="s">
        <v>380</v>
      </c>
      <c r="B121" s="233" t="s">
        <v>117</v>
      </c>
      <c r="C121" s="235"/>
      <c r="D121" s="235"/>
      <c r="E121" s="235"/>
    </row>
    <row r="122" spans="1:5" ht="12" customHeight="1">
      <c r="A122" s="232" t="s">
        <v>343</v>
      </c>
      <c r="B122" s="233" t="s">
        <v>118</v>
      </c>
      <c r="C122" s="228">
        <v>35000000</v>
      </c>
      <c r="D122" s="228"/>
      <c r="E122" s="228">
        <f>SUM(C122:D122)</f>
        <v>35000000</v>
      </c>
    </row>
    <row r="123" spans="1:5" ht="12" customHeight="1">
      <c r="A123" s="232" t="s">
        <v>381</v>
      </c>
      <c r="B123" s="233" t="s">
        <v>382</v>
      </c>
      <c r="C123" s="228"/>
      <c r="D123" s="228"/>
      <c r="E123" s="228"/>
    </row>
    <row r="124" spans="1:5" ht="12" customHeight="1">
      <c r="A124" s="232" t="s">
        <v>345</v>
      </c>
      <c r="B124" s="233" t="s">
        <v>119</v>
      </c>
      <c r="C124" s="228"/>
      <c r="D124" s="228"/>
      <c r="E124" s="228"/>
    </row>
    <row r="125" spans="1:5" ht="12" customHeight="1">
      <c r="A125" s="236" t="s">
        <v>344</v>
      </c>
      <c r="B125" s="237" t="s">
        <v>120</v>
      </c>
      <c r="C125" s="238"/>
      <c r="D125" s="238"/>
      <c r="E125" s="238"/>
    </row>
    <row r="126" spans="1:5" ht="12" customHeight="1">
      <c r="A126" s="204" t="s">
        <v>421</v>
      </c>
      <c r="B126" s="194" t="s">
        <v>422</v>
      </c>
      <c r="C126" s="182">
        <f>SUM(C116+C120+C121+C122+C123+C124+C125)</f>
        <v>35000000</v>
      </c>
      <c r="D126" s="182">
        <f>SUM(D116+D120+D121+D122+D123+D124+D125)</f>
        <v>0</v>
      </c>
      <c r="E126" s="182">
        <f>SUM(E116+E120+E121+E122+E123+E124+E125)</f>
        <v>35000000</v>
      </c>
    </row>
    <row r="127" spans="1:5" ht="12" customHeight="1">
      <c r="A127" s="202" t="s">
        <v>383</v>
      </c>
      <c r="B127" s="193" t="s">
        <v>363</v>
      </c>
      <c r="C127" s="181"/>
      <c r="D127" s="181"/>
      <c r="E127" s="181"/>
    </row>
    <row r="128" spans="1:5" s="166" customFormat="1" ht="12" customHeight="1">
      <c r="A128" s="204" t="s">
        <v>384</v>
      </c>
      <c r="B128" s="194" t="s">
        <v>346</v>
      </c>
      <c r="C128" s="182"/>
      <c r="D128" s="182"/>
      <c r="E128" s="182"/>
    </row>
    <row r="129" spans="1:5" s="166" customFormat="1" ht="12" customHeight="1">
      <c r="A129" s="204" t="s">
        <v>385</v>
      </c>
      <c r="B129" s="194" t="s">
        <v>347</v>
      </c>
      <c r="C129" s="182"/>
      <c r="D129" s="182"/>
      <c r="E129" s="182"/>
    </row>
    <row r="130" spans="1:9" ht="15" customHeight="1">
      <c r="A130" s="202" t="s">
        <v>104</v>
      </c>
      <c r="B130" s="193" t="s">
        <v>412</v>
      </c>
      <c r="C130" s="181">
        <f>SUM(C126:C129)</f>
        <v>35000000</v>
      </c>
      <c r="D130" s="181">
        <f>SUM(D126:D129)</f>
        <v>0</v>
      </c>
      <c r="E130" s="181">
        <f>SUM(E126:E129)</f>
        <v>35000000</v>
      </c>
      <c r="F130" s="167"/>
      <c r="G130" s="168"/>
      <c r="H130" s="168"/>
      <c r="I130" s="168"/>
    </row>
    <row r="131" spans="1:5" ht="12.75" customHeight="1">
      <c r="A131" s="205" t="s">
        <v>23</v>
      </c>
      <c r="B131" s="195" t="s">
        <v>413</v>
      </c>
      <c r="C131" s="181">
        <f>+C115+C130</f>
        <v>2865886187</v>
      </c>
      <c r="D131" s="181">
        <f>+D115+D130</f>
        <v>16385683</v>
      </c>
      <c r="E131" s="181">
        <f>+E115+E130</f>
        <v>2882271870</v>
      </c>
    </row>
    <row r="132" ht="11.25" customHeight="1">
      <c r="C132" s="239"/>
    </row>
    <row r="133" spans="1:3" ht="12.75">
      <c r="A133" s="476" t="s">
        <v>129</v>
      </c>
      <c r="B133" s="476"/>
      <c r="C133" s="476"/>
    </row>
    <row r="134" spans="1:3" ht="15" customHeight="1">
      <c r="A134" s="474" t="s">
        <v>130</v>
      </c>
      <c r="B134" s="474"/>
      <c r="C134" s="1" t="s">
        <v>462</v>
      </c>
    </row>
    <row r="135" spans="1:5" ht="13.5" customHeight="1">
      <c r="A135" s="160">
        <v>1</v>
      </c>
      <c r="B135" s="165" t="s">
        <v>131</v>
      </c>
      <c r="C135" s="3">
        <f>+C59-C115</f>
        <v>-518350704</v>
      </c>
      <c r="D135" s="3">
        <f>+D59-D115</f>
        <v>-160651</v>
      </c>
      <c r="E135" s="3">
        <f>+E59-E115</f>
        <v>-518511355</v>
      </c>
    </row>
    <row r="136" spans="1:5" ht="27.75" customHeight="1">
      <c r="A136" s="160" t="s">
        <v>8</v>
      </c>
      <c r="B136" s="165" t="s">
        <v>132</v>
      </c>
      <c r="C136" s="3">
        <f>+C76-C130</f>
        <v>518350704</v>
      </c>
      <c r="D136" s="3">
        <f>+D76-D130</f>
        <v>160651</v>
      </c>
      <c r="E136" s="3">
        <f>+E76-E130</f>
        <v>518511355</v>
      </c>
    </row>
  </sheetData>
  <sheetProtection selectLockedCells="1" selectUnlockedCells="1"/>
  <mergeCells count="6">
    <mergeCell ref="A1:C1"/>
    <mergeCell ref="A2:B2"/>
    <mergeCell ref="A79:C79"/>
    <mergeCell ref="A80:B80"/>
    <mergeCell ref="A133:C133"/>
    <mergeCell ref="A134:B134"/>
  </mergeCells>
  <printOptions horizontalCentered="1"/>
  <pageMargins left="0.7874015748031497" right="0.5511811023622047" top="1.0236220472440944" bottom="0.8661417322834646" header="0.35433070866141736" footer="0.5118110236220472"/>
  <pageSetup horizontalDpi="600" verticalDpi="600" orientation="portrait" paperSize="9" scale="62" r:id="rId1"/>
  <headerFooter alignWithMargins="0">
    <oddHeader>&amp;C&amp;"Times New Roman CE,Félkövér"&amp;12Létavértes Városi Önkormányzat
2023. ÉVI KÖLTSÉGVETÉSÉNEK ÖSSZEVONT MÉRLEGE&amp;R&amp;"Times New Roman CE,Félkövér dőlt"&amp;11
1.1. melléklet a 9/2023. (V.25) önkormányzati rendelethez</oddHeader>
  </headerFooter>
  <rowBreaks count="1" manualBreakCount="1">
    <brk id="7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53"/>
  <sheetViews>
    <sheetView zoomScalePageLayoutView="0" workbookViewId="0" topLeftCell="A1">
      <selection activeCell="B1" sqref="B1:E1"/>
    </sheetView>
  </sheetViews>
  <sheetFormatPr defaultColWidth="9.00390625" defaultRowHeight="14.25" customHeight="1"/>
  <cols>
    <col min="1" max="1" width="11.00390625" style="97" customWidth="1"/>
    <col min="2" max="2" width="58.375" style="98" customWidth="1"/>
    <col min="3" max="3" width="15.125" style="98" customWidth="1"/>
    <col min="4" max="4" width="11.625" style="98" bestFit="1" customWidth="1"/>
    <col min="5" max="5" width="12.875" style="98" customWidth="1"/>
    <col min="6" max="16384" width="9.375" style="98" customWidth="1"/>
  </cols>
  <sheetData>
    <row r="1" spans="1:5" s="99" customFormat="1" ht="21" customHeight="1">
      <c r="A1" s="53"/>
      <c r="B1" s="488" t="s">
        <v>547</v>
      </c>
      <c r="C1" s="488"/>
      <c r="D1" s="488"/>
      <c r="E1" s="488"/>
    </row>
    <row r="2" spans="1:5" s="100" customFormat="1" ht="25.5" customHeight="1">
      <c r="A2" s="119" t="s">
        <v>215</v>
      </c>
      <c r="B2" s="154" t="s">
        <v>242</v>
      </c>
      <c r="C2" s="355"/>
      <c r="D2" s="355"/>
      <c r="E2" s="414" t="s">
        <v>241</v>
      </c>
    </row>
    <row r="3" spans="1:5" s="100" customFormat="1" ht="12.75" customHeight="1">
      <c r="A3" s="101" t="s">
        <v>208</v>
      </c>
      <c r="B3" s="59" t="s">
        <v>209</v>
      </c>
      <c r="C3" s="356"/>
      <c r="D3" s="356"/>
      <c r="E3" s="102" t="s">
        <v>207</v>
      </c>
    </row>
    <row r="4" spans="1:5" s="103" customFormat="1" ht="15.75" customHeight="1">
      <c r="A4" s="61"/>
      <c r="B4" s="61"/>
      <c r="E4" s="62" t="s">
        <v>461</v>
      </c>
    </row>
    <row r="5" spans="1:5" ht="35.25" customHeight="1">
      <c r="A5" s="64" t="s">
        <v>210</v>
      </c>
      <c r="B5" s="357" t="s">
        <v>211</v>
      </c>
      <c r="C5" s="370" t="s">
        <v>212</v>
      </c>
      <c r="D5" s="363" t="s">
        <v>469</v>
      </c>
      <c r="E5" s="65" t="s">
        <v>472</v>
      </c>
    </row>
    <row r="6" spans="1:5" s="104" customFormat="1" ht="12.75" customHeight="1">
      <c r="A6" s="66">
        <v>1</v>
      </c>
      <c r="B6" s="358">
        <v>2</v>
      </c>
      <c r="C6" s="371">
        <v>3</v>
      </c>
      <c r="D6" s="364">
        <v>4</v>
      </c>
      <c r="E6" s="67">
        <v>5</v>
      </c>
    </row>
    <row r="7" spans="1:5" s="104" customFormat="1" ht="15.75" customHeight="1">
      <c r="A7" s="69"/>
      <c r="B7" s="70" t="s">
        <v>135</v>
      </c>
      <c r="C7" s="402"/>
      <c r="D7" s="105"/>
      <c r="E7" s="105"/>
    </row>
    <row r="8" spans="1:5" s="106" customFormat="1" ht="12" customHeight="1">
      <c r="A8" s="66" t="s">
        <v>4</v>
      </c>
      <c r="B8" s="393" t="s">
        <v>218</v>
      </c>
      <c r="C8" s="403">
        <f>SUM(C9:C18)</f>
        <v>2447018</v>
      </c>
      <c r="D8" s="90">
        <f>SUM(D9:D18)</f>
        <v>0</v>
      </c>
      <c r="E8" s="34">
        <f>SUM(E9:E18)</f>
        <v>2447018</v>
      </c>
    </row>
    <row r="9" spans="1:5" s="106" customFormat="1" ht="12" customHeight="1">
      <c r="A9" s="107" t="s">
        <v>282</v>
      </c>
      <c r="B9" s="284" t="s">
        <v>24</v>
      </c>
      <c r="C9" s="404"/>
      <c r="D9" s="396"/>
      <c r="E9" s="108"/>
    </row>
    <row r="10" spans="1:5" s="106" customFormat="1" ht="12" customHeight="1">
      <c r="A10" s="109" t="s">
        <v>283</v>
      </c>
      <c r="B10" s="285" t="s">
        <v>25</v>
      </c>
      <c r="C10" s="29">
        <v>2267242</v>
      </c>
      <c r="D10" s="397"/>
      <c r="E10" s="29">
        <f>SUM(C10:D10)</f>
        <v>2267242</v>
      </c>
    </row>
    <row r="11" spans="1:5" s="106" customFormat="1" ht="12" customHeight="1">
      <c r="A11" s="109" t="s">
        <v>284</v>
      </c>
      <c r="B11" s="285" t="s">
        <v>26</v>
      </c>
      <c r="C11" s="29">
        <v>179776</v>
      </c>
      <c r="D11" s="397"/>
      <c r="E11" s="29">
        <f>SUM(C11:D11)</f>
        <v>179776</v>
      </c>
    </row>
    <row r="12" spans="1:5" s="106" customFormat="1" ht="12" customHeight="1">
      <c r="A12" s="109" t="s">
        <v>285</v>
      </c>
      <c r="B12" s="285" t="s">
        <v>27</v>
      </c>
      <c r="C12" s="405"/>
      <c r="D12" s="397"/>
      <c r="E12" s="29"/>
    </row>
    <row r="13" spans="1:5" s="106" customFormat="1" ht="12" customHeight="1">
      <c r="A13" s="109" t="s">
        <v>286</v>
      </c>
      <c r="B13" s="285" t="s">
        <v>28</v>
      </c>
      <c r="C13" s="405"/>
      <c r="D13" s="397"/>
      <c r="E13" s="29"/>
    </row>
    <row r="14" spans="1:5" s="106" customFormat="1" ht="12" customHeight="1">
      <c r="A14" s="109" t="s">
        <v>287</v>
      </c>
      <c r="B14" s="285" t="s">
        <v>219</v>
      </c>
      <c r="C14" s="405"/>
      <c r="D14" s="397"/>
      <c r="E14" s="29"/>
    </row>
    <row r="15" spans="1:5" s="106" customFormat="1" ht="12" customHeight="1">
      <c r="A15" s="109" t="s">
        <v>288</v>
      </c>
      <c r="B15" s="293" t="s">
        <v>220</v>
      </c>
      <c r="C15" s="405"/>
      <c r="D15" s="397"/>
      <c r="E15" s="29"/>
    </row>
    <row r="16" spans="1:5" s="106" customFormat="1" ht="12" customHeight="1">
      <c r="A16" s="109" t="s">
        <v>289</v>
      </c>
      <c r="B16" s="285" t="s">
        <v>31</v>
      </c>
      <c r="C16" s="406"/>
      <c r="D16" s="398"/>
      <c r="E16" s="36"/>
    </row>
    <row r="17" spans="1:5" s="110" customFormat="1" ht="12" customHeight="1">
      <c r="A17" s="109" t="s">
        <v>290</v>
      </c>
      <c r="B17" s="285" t="s">
        <v>32</v>
      </c>
      <c r="C17" s="405"/>
      <c r="D17" s="397"/>
      <c r="E17" s="29"/>
    </row>
    <row r="18" spans="1:5" s="110" customFormat="1" ht="12" customHeight="1">
      <c r="A18" s="109" t="s">
        <v>292</v>
      </c>
      <c r="B18" s="293" t="s">
        <v>33</v>
      </c>
      <c r="C18" s="407"/>
      <c r="D18" s="399"/>
      <c r="E18" s="32"/>
    </row>
    <row r="19" spans="1:5" s="106" customFormat="1" ht="12" customHeight="1">
      <c r="A19" s="66" t="s">
        <v>8</v>
      </c>
      <c r="B19" s="393" t="s">
        <v>221</v>
      </c>
      <c r="C19" s="403">
        <f>SUM(C20:C22)</f>
        <v>0</v>
      </c>
      <c r="D19" s="90">
        <f>SUM(D20:D22)</f>
        <v>0</v>
      </c>
      <c r="E19" s="34">
        <f>SUM(E20:E22)</f>
        <v>0</v>
      </c>
    </row>
    <row r="20" spans="1:5" s="110" customFormat="1" ht="12" customHeight="1">
      <c r="A20" s="109" t="s">
        <v>268</v>
      </c>
      <c r="B20" s="292" t="s">
        <v>9</v>
      </c>
      <c r="C20" s="405"/>
      <c r="D20" s="397"/>
      <c r="E20" s="29"/>
    </row>
    <row r="21" spans="1:5" s="110" customFormat="1" ht="12" customHeight="1">
      <c r="A21" s="109" t="s">
        <v>269</v>
      </c>
      <c r="B21" s="285" t="s">
        <v>222</v>
      </c>
      <c r="C21" s="405"/>
      <c r="D21" s="397"/>
      <c r="E21" s="29"/>
    </row>
    <row r="22" spans="1:5" s="110" customFormat="1" ht="12" customHeight="1">
      <c r="A22" s="109" t="s">
        <v>272</v>
      </c>
      <c r="B22" s="285" t="s">
        <v>223</v>
      </c>
      <c r="C22" s="405">
        <v>0</v>
      </c>
      <c r="D22" s="397"/>
      <c r="E22" s="29">
        <f>SUM(C22:D22)</f>
        <v>0</v>
      </c>
    </row>
    <row r="23" spans="1:5" s="110" customFormat="1" ht="12" customHeight="1">
      <c r="A23" s="66" t="s">
        <v>281</v>
      </c>
      <c r="B23" s="279" t="s">
        <v>142</v>
      </c>
      <c r="C23" s="408"/>
      <c r="D23" s="114"/>
      <c r="E23" s="111"/>
    </row>
    <row r="24" spans="1:5" s="110" customFormat="1" ht="12" customHeight="1">
      <c r="A24" s="66" t="s">
        <v>104</v>
      </c>
      <c r="B24" s="279" t="s">
        <v>225</v>
      </c>
      <c r="C24" s="403">
        <f>+C25+C26</f>
        <v>0</v>
      </c>
      <c r="D24" s="90">
        <f>+D25+D26</f>
        <v>0</v>
      </c>
      <c r="E24" s="34">
        <f>+E25+E26</f>
        <v>0</v>
      </c>
    </row>
    <row r="25" spans="1:5" s="110" customFormat="1" ht="12" customHeight="1">
      <c r="A25" s="112" t="s">
        <v>273</v>
      </c>
      <c r="B25" s="292" t="s">
        <v>222</v>
      </c>
      <c r="C25" s="409"/>
      <c r="D25" s="400"/>
      <c r="E25" s="27"/>
    </row>
    <row r="26" spans="1:5" s="110" customFormat="1" ht="12" customHeight="1">
      <c r="A26" s="112" t="s">
        <v>274</v>
      </c>
      <c r="B26" s="285" t="s">
        <v>226</v>
      </c>
      <c r="C26" s="406"/>
      <c r="D26" s="398"/>
      <c r="E26" s="36"/>
    </row>
    <row r="27" spans="1:5" s="110" customFormat="1" ht="12" customHeight="1">
      <c r="A27" s="66" t="s">
        <v>23</v>
      </c>
      <c r="B27" s="279" t="s">
        <v>228</v>
      </c>
      <c r="C27" s="403">
        <f>+C28+C29+C30</f>
        <v>0</v>
      </c>
      <c r="D27" s="90">
        <f>+D28+D29+D30</f>
        <v>0</v>
      </c>
      <c r="E27" s="34">
        <f>+E28+E29+E30</f>
        <v>0</v>
      </c>
    </row>
    <row r="28" spans="1:5" s="110" customFormat="1" ht="12" customHeight="1">
      <c r="A28" s="112" t="s">
        <v>294</v>
      </c>
      <c r="B28" s="292" t="s">
        <v>35</v>
      </c>
      <c r="C28" s="409"/>
      <c r="D28" s="400"/>
      <c r="E28" s="27"/>
    </row>
    <row r="29" spans="1:5" s="110" customFormat="1" ht="12" customHeight="1">
      <c r="A29" s="112" t="s">
        <v>295</v>
      </c>
      <c r="B29" s="285" t="s">
        <v>36</v>
      </c>
      <c r="C29" s="406"/>
      <c r="D29" s="398"/>
      <c r="E29" s="36"/>
    </row>
    <row r="30" spans="1:5" s="110" customFormat="1" ht="12" customHeight="1">
      <c r="A30" s="112" t="s">
        <v>296</v>
      </c>
      <c r="B30" s="394" t="s">
        <v>37</v>
      </c>
      <c r="C30" s="410"/>
      <c r="D30" s="401"/>
      <c r="E30" s="113"/>
    </row>
    <row r="31" spans="1:5" s="106" customFormat="1" ht="12" customHeight="1">
      <c r="A31" s="66" t="s">
        <v>34</v>
      </c>
      <c r="B31" s="279" t="s">
        <v>144</v>
      </c>
      <c r="C31" s="408"/>
      <c r="D31" s="114"/>
      <c r="E31" s="111"/>
    </row>
    <row r="32" spans="1:5" s="106" customFormat="1" ht="12" customHeight="1">
      <c r="A32" s="66" t="s">
        <v>115</v>
      </c>
      <c r="B32" s="279" t="s">
        <v>229</v>
      </c>
      <c r="C32" s="408"/>
      <c r="D32" s="114"/>
      <c r="E32" s="114"/>
    </row>
    <row r="33" spans="1:5" s="106" customFormat="1" ht="12" customHeight="1">
      <c r="A33" s="66" t="s">
        <v>45</v>
      </c>
      <c r="B33" s="279" t="s">
        <v>230</v>
      </c>
      <c r="C33" s="403">
        <f>+C8+C19+C23+C24+C27+C31+C32</f>
        <v>2447018</v>
      </c>
      <c r="D33" s="90">
        <f>+D8+D19+D23+D24+D27+D31+D32</f>
        <v>0</v>
      </c>
      <c r="E33" s="90">
        <f>+E8+E19+E23+E24+E27+E31+E32</f>
        <v>2447018</v>
      </c>
    </row>
    <row r="34" spans="1:5" s="106" customFormat="1" ht="12" customHeight="1">
      <c r="A34" s="115" t="s">
        <v>50</v>
      </c>
      <c r="B34" s="279" t="s">
        <v>231</v>
      </c>
      <c r="C34" s="403">
        <f>+C35+C36+C37</f>
        <v>58426050</v>
      </c>
      <c r="D34" s="90">
        <f>+D35+D36+D37</f>
        <v>0</v>
      </c>
      <c r="E34" s="90">
        <f>+E35+E36+E37</f>
        <v>58426050</v>
      </c>
    </row>
    <row r="35" spans="1:5" s="106" customFormat="1" ht="12" customHeight="1">
      <c r="A35" s="112" t="s">
        <v>312</v>
      </c>
      <c r="B35" s="292" t="s">
        <v>178</v>
      </c>
      <c r="C35" s="432">
        <v>1882178</v>
      </c>
      <c r="D35" s="400"/>
      <c r="E35" s="27">
        <f>SUM(C35:D35)</f>
        <v>1882178</v>
      </c>
    </row>
    <row r="36" spans="1:5" s="106" customFormat="1" ht="12" customHeight="1">
      <c r="A36" s="112" t="s">
        <v>313</v>
      </c>
      <c r="B36" s="285" t="s">
        <v>232</v>
      </c>
      <c r="C36" s="248"/>
      <c r="D36" s="397"/>
      <c r="E36" s="29"/>
    </row>
    <row r="37" spans="1:5" s="110" customFormat="1" ht="12" customHeight="1">
      <c r="A37" s="109" t="s">
        <v>405</v>
      </c>
      <c r="B37" s="394" t="s">
        <v>233</v>
      </c>
      <c r="C37" s="437">
        <v>56543872</v>
      </c>
      <c r="D37" s="398"/>
      <c r="E37" s="36">
        <f>SUM(C37:D37)</f>
        <v>56543872</v>
      </c>
    </row>
    <row r="38" spans="1:5" s="110" customFormat="1" ht="15" customHeight="1">
      <c r="A38" s="115" t="s">
        <v>127</v>
      </c>
      <c r="B38" s="395" t="s">
        <v>234</v>
      </c>
      <c r="C38" s="411">
        <f>+C33+C34</f>
        <v>60873068</v>
      </c>
      <c r="D38" s="90">
        <f>+D33+D34</f>
        <v>0</v>
      </c>
      <c r="E38" s="90">
        <f>+E33+E34</f>
        <v>60873068</v>
      </c>
    </row>
    <row r="39" spans="1:5" s="110" customFormat="1" ht="15" customHeight="1">
      <c r="A39" s="82"/>
      <c r="B39" s="83"/>
      <c r="C39" s="84"/>
      <c r="D39" s="84"/>
      <c r="E39" s="84"/>
    </row>
    <row r="40" spans="1:5" ht="12.75" customHeight="1">
      <c r="A40" s="116"/>
      <c r="B40" s="86"/>
      <c r="C40" s="87"/>
      <c r="D40" s="87"/>
      <c r="E40" s="87"/>
    </row>
    <row r="41" spans="1:5" s="104" customFormat="1" ht="16.5" customHeight="1">
      <c r="A41" s="88"/>
      <c r="B41" s="89" t="s">
        <v>136</v>
      </c>
      <c r="C41" s="387"/>
      <c r="D41" s="90"/>
      <c r="E41" s="90"/>
    </row>
    <row r="42" spans="1:5" s="117" customFormat="1" ht="12" customHeight="1">
      <c r="A42" s="66" t="s">
        <v>4</v>
      </c>
      <c r="B42" s="279" t="s">
        <v>235</v>
      </c>
      <c r="C42" s="403">
        <f>SUM(C43:C47)</f>
        <v>60318675</v>
      </c>
      <c r="D42" s="90">
        <f>SUM(D43:D47)</f>
        <v>0</v>
      </c>
      <c r="E42" s="34">
        <f>SUM(E43:E47)</f>
        <v>60318675</v>
      </c>
    </row>
    <row r="43" spans="1:5" ht="12" customHeight="1">
      <c r="A43" s="109" t="s">
        <v>314</v>
      </c>
      <c r="B43" s="292" t="s">
        <v>80</v>
      </c>
      <c r="C43" s="432">
        <v>27128704</v>
      </c>
      <c r="D43" s="400"/>
      <c r="E43" s="27">
        <f>SUM(C43:D43)</f>
        <v>27128704</v>
      </c>
    </row>
    <row r="44" spans="1:5" ht="12" customHeight="1">
      <c r="A44" s="109" t="s">
        <v>315</v>
      </c>
      <c r="B44" s="285" t="s">
        <v>81</v>
      </c>
      <c r="C44" s="248">
        <v>4848932</v>
      </c>
      <c r="D44" s="397"/>
      <c r="E44" s="29">
        <f>SUM(C44:D44)</f>
        <v>4848932</v>
      </c>
    </row>
    <row r="45" spans="1:5" ht="12" customHeight="1">
      <c r="A45" s="109" t="s">
        <v>316</v>
      </c>
      <c r="B45" s="285" t="s">
        <v>82</v>
      </c>
      <c r="C45" s="248">
        <v>28341039</v>
      </c>
      <c r="D45" s="397">
        <v>-125929</v>
      </c>
      <c r="E45" s="29">
        <f>SUM(C45:D45)</f>
        <v>28215110</v>
      </c>
    </row>
    <row r="46" spans="1:5" ht="12" customHeight="1">
      <c r="A46" s="109" t="s">
        <v>317</v>
      </c>
      <c r="B46" s="285" t="s">
        <v>83</v>
      </c>
      <c r="C46" s="248"/>
      <c r="D46" s="397"/>
      <c r="E46" s="29"/>
    </row>
    <row r="47" spans="1:5" ht="12" customHeight="1">
      <c r="A47" s="109" t="s">
        <v>318</v>
      </c>
      <c r="B47" s="285" t="s">
        <v>84</v>
      </c>
      <c r="C47" s="248"/>
      <c r="D47" s="397">
        <v>125929</v>
      </c>
      <c r="E47" s="29">
        <v>125929</v>
      </c>
    </row>
    <row r="48" spans="1:5" ht="12" customHeight="1">
      <c r="A48" s="66" t="s">
        <v>8</v>
      </c>
      <c r="B48" s="279" t="s">
        <v>236</v>
      </c>
      <c r="C48" s="250">
        <f>SUM(C49:C51)</f>
        <v>554393</v>
      </c>
      <c r="D48" s="90">
        <f>SUM(D49:D51)</f>
        <v>0</v>
      </c>
      <c r="E48" s="34">
        <f>SUM(E49:E51)</f>
        <v>554393</v>
      </c>
    </row>
    <row r="49" spans="1:5" s="117" customFormat="1" ht="12" customHeight="1">
      <c r="A49" s="109" t="s">
        <v>329</v>
      </c>
      <c r="B49" s="292" t="s">
        <v>95</v>
      </c>
      <c r="C49" s="247">
        <v>554393</v>
      </c>
      <c r="D49" s="400"/>
      <c r="E49" s="27">
        <f>SUM(C49:D49)</f>
        <v>554393</v>
      </c>
    </row>
    <row r="50" spans="1:5" ht="12" customHeight="1">
      <c r="A50" s="109" t="s">
        <v>330</v>
      </c>
      <c r="B50" s="285" t="s">
        <v>96</v>
      </c>
      <c r="C50" s="405"/>
      <c r="D50" s="397"/>
      <c r="E50" s="29">
        <f>SUM(C50:D50)</f>
        <v>0</v>
      </c>
    </row>
    <row r="51" spans="1:5" ht="12" customHeight="1">
      <c r="A51" s="109" t="s">
        <v>331</v>
      </c>
      <c r="B51" s="285" t="s">
        <v>237</v>
      </c>
      <c r="C51" s="405"/>
      <c r="D51" s="397"/>
      <c r="E51" s="29"/>
    </row>
    <row r="52" spans="1:5" ht="15" customHeight="1">
      <c r="A52" s="66" t="s">
        <v>13</v>
      </c>
      <c r="B52" s="412" t="s">
        <v>239</v>
      </c>
      <c r="C52" s="411">
        <f>+C42+C48</f>
        <v>60873068</v>
      </c>
      <c r="D52" s="90">
        <f>+D42+D48</f>
        <v>0</v>
      </c>
      <c r="E52" s="34">
        <f>+E42+E48</f>
        <v>60873068</v>
      </c>
    </row>
    <row r="53" ht="12.75" customHeight="1">
      <c r="C53" s="118"/>
    </row>
  </sheetData>
  <sheetProtection selectLockedCells="1" selectUnlockedCells="1"/>
  <mergeCells count="1">
    <mergeCell ref="B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&amp;C&amp;"Times New Roman CE,Félkövér"&amp;12Létavértes Városi Önkormányzat 2022. évi költségvetés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E56"/>
  <sheetViews>
    <sheetView zoomScalePageLayoutView="0" workbookViewId="0" topLeftCell="A1">
      <selection activeCell="B1" sqref="B1:E1"/>
    </sheetView>
  </sheetViews>
  <sheetFormatPr defaultColWidth="9.00390625" defaultRowHeight="14.25" customHeight="1"/>
  <cols>
    <col min="1" max="1" width="11.375" style="97" customWidth="1"/>
    <col min="2" max="2" width="53.875" style="98" customWidth="1"/>
    <col min="3" max="3" width="13.375" style="98" customWidth="1"/>
    <col min="4" max="5" width="11.625" style="98" bestFit="1" customWidth="1"/>
    <col min="6" max="16384" width="9.375" style="98" customWidth="1"/>
  </cols>
  <sheetData>
    <row r="1" spans="1:5" s="99" customFormat="1" ht="21" customHeight="1">
      <c r="A1" s="53"/>
      <c r="B1" s="488" t="s">
        <v>548</v>
      </c>
      <c r="C1" s="488"/>
      <c r="D1" s="488"/>
      <c r="E1" s="488"/>
    </row>
    <row r="2" spans="1:5" s="100" customFormat="1" ht="25.5" customHeight="1">
      <c r="A2" s="119" t="s">
        <v>215</v>
      </c>
      <c r="B2" s="154" t="s">
        <v>437</v>
      </c>
      <c r="C2" s="355"/>
      <c r="D2" s="355"/>
      <c r="E2" s="414" t="s">
        <v>438</v>
      </c>
    </row>
    <row r="3" spans="1:5" s="100" customFormat="1" ht="12.75" customHeight="1">
      <c r="A3" s="101" t="s">
        <v>208</v>
      </c>
      <c r="B3" s="59" t="s">
        <v>209</v>
      </c>
      <c r="C3" s="356"/>
      <c r="D3" s="356"/>
      <c r="E3" s="102" t="s">
        <v>207</v>
      </c>
    </row>
    <row r="4" spans="1:3" s="103" customFormat="1" ht="15.75" customHeight="1">
      <c r="A4" s="61"/>
      <c r="B4" s="61"/>
      <c r="C4" s="62" t="s">
        <v>461</v>
      </c>
    </row>
    <row r="5" spans="1:5" ht="28.5" customHeight="1">
      <c r="A5" s="64" t="s">
        <v>210</v>
      </c>
      <c r="B5" s="357" t="s">
        <v>211</v>
      </c>
      <c r="C5" s="370" t="s">
        <v>212</v>
      </c>
      <c r="D5" s="363" t="s">
        <v>469</v>
      </c>
      <c r="E5" s="65" t="s">
        <v>472</v>
      </c>
    </row>
    <row r="6" spans="1:5" s="104" customFormat="1" ht="12.75" customHeight="1">
      <c r="A6" s="66">
        <v>1</v>
      </c>
      <c r="B6" s="358">
        <v>2</v>
      </c>
      <c r="C6" s="371">
        <v>3</v>
      </c>
      <c r="D6" s="364">
        <v>4</v>
      </c>
      <c r="E6" s="67">
        <v>5</v>
      </c>
    </row>
    <row r="7" spans="1:5" s="104" customFormat="1" ht="15.75" customHeight="1">
      <c r="A7" s="69"/>
      <c r="B7" s="70" t="s">
        <v>135</v>
      </c>
      <c r="C7" s="402"/>
      <c r="D7" s="105"/>
      <c r="E7" s="105"/>
    </row>
    <row r="8" spans="1:5" s="106" customFormat="1" ht="12" customHeight="1">
      <c r="A8" s="66" t="s">
        <v>4</v>
      </c>
      <c r="B8" s="393" t="s">
        <v>218</v>
      </c>
      <c r="C8" s="403">
        <f>SUM(C9:C18)</f>
        <v>0</v>
      </c>
      <c r="D8" s="90">
        <f>SUM(D9:D18)</f>
        <v>0</v>
      </c>
      <c r="E8" s="34">
        <f>SUM(E9:E18)</f>
        <v>0</v>
      </c>
    </row>
    <row r="9" spans="1:5" s="106" customFormat="1" ht="12" customHeight="1">
      <c r="A9" s="107" t="s">
        <v>282</v>
      </c>
      <c r="B9" s="284" t="s">
        <v>24</v>
      </c>
      <c r="C9" s="404"/>
      <c r="D9" s="396"/>
      <c r="E9" s="108"/>
    </row>
    <row r="10" spans="1:5" s="106" customFormat="1" ht="12" customHeight="1">
      <c r="A10" s="109" t="s">
        <v>283</v>
      </c>
      <c r="B10" s="285" t="s">
        <v>25</v>
      </c>
      <c r="C10" s="405"/>
      <c r="D10" s="397"/>
      <c r="E10" s="29"/>
    </row>
    <row r="11" spans="1:5" s="106" customFormat="1" ht="12" customHeight="1">
      <c r="A11" s="109" t="s">
        <v>284</v>
      </c>
      <c r="B11" s="285" t="s">
        <v>26</v>
      </c>
      <c r="C11" s="405"/>
      <c r="D11" s="397"/>
      <c r="E11" s="29"/>
    </row>
    <row r="12" spans="1:5" s="106" customFormat="1" ht="12" customHeight="1">
      <c r="A12" s="109" t="s">
        <v>285</v>
      </c>
      <c r="B12" s="285" t="s">
        <v>27</v>
      </c>
      <c r="C12" s="405"/>
      <c r="D12" s="397"/>
      <c r="E12" s="29"/>
    </row>
    <row r="13" spans="1:5" s="106" customFormat="1" ht="12" customHeight="1">
      <c r="A13" s="109" t="s">
        <v>286</v>
      </c>
      <c r="B13" s="285" t="s">
        <v>28</v>
      </c>
      <c r="C13" s="405"/>
      <c r="D13" s="397"/>
      <c r="E13" s="29"/>
    </row>
    <row r="14" spans="1:5" s="106" customFormat="1" ht="12" customHeight="1">
      <c r="A14" s="109" t="s">
        <v>287</v>
      </c>
      <c r="B14" s="285" t="s">
        <v>219</v>
      </c>
      <c r="C14" s="405"/>
      <c r="D14" s="397"/>
      <c r="E14" s="29"/>
    </row>
    <row r="15" spans="1:5" s="106" customFormat="1" ht="12" customHeight="1">
      <c r="A15" s="109" t="s">
        <v>288</v>
      </c>
      <c r="B15" s="293" t="s">
        <v>220</v>
      </c>
      <c r="C15" s="405"/>
      <c r="D15" s="397"/>
      <c r="E15" s="29"/>
    </row>
    <row r="16" spans="1:5" s="106" customFormat="1" ht="12" customHeight="1">
      <c r="A16" s="109" t="s">
        <v>289</v>
      </c>
      <c r="B16" s="285" t="s">
        <v>31</v>
      </c>
      <c r="C16" s="406"/>
      <c r="D16" s="398"/>
      <c r="E16" s="36"/>
    </row>
    <row r="17" spans="1:5" s="110" customFormat="1" ht="12" customHeight="1">
      <c r="A17" s="109" t="s">
        <v>290</v>
      </c>
      <c r="B17" s="285" t="s">
        <v>32</v>
      </c>
      <c r="C17" s="405"/>
      <c r="D17" s="397"/>
      <c r="E17" s="29"/>
    </row>
    <row r="18" spans="1:5" s="110" customFormat="1" ht="12" customHeight="1">
      <c r="A18" s="109" t="s">
        <v>292</v>
      </c>
      <c r="B18" s="293" t="s">
        <v>33</v>
      </c>
      <c r="C18" s="407"/>
      <c r="D18" s="399"/>
      <c r="E18" s="32"/>
    </row>
    <row r="19" spans="1:5" s="106" customFormat="1" ht="12" customHeight="1">
      <c r="A19" s="66" t="s">
        <v>8</v>
      </c>
      <c r="B19" s="393" t="s">
        <v>221</v>
      </c>
      <c r="C19" s="403">
        <f>SUM(C20:C22)</f>
        <v>0</v>
      </c>
      <c r="D19" s="90">
        <f>SUM(D20:D22)</f>
        <v>0</v>
      </c>
      <c r="E19" s="34">
        <f>SUM(E20:E22)</f>
        <v>0</v>
      </c>
    </row>
    <row r="20" spans="1:5" s="110" customFormat="1" ht="12" customHeight="1">
      <c r="A20" s="109" t="s">
        <v>268</v>
      </c>
      <c r="B20" s="292" t="s">
        <v>9</v>
      </c>
      <c r="C20" s="405"/>
      <c r="D20" s="397"/>
      <c r="E20" s="29"/>
    </row>
    <row r="21" spans="1:5" s="110" customFormat="1" ht="12" customHeight="1">
      <c r="A21" s="109" t="s">
        <v>269</v>
      </c>
      <c r="B21" s="285" t="s">
        <v>222</v>
      </c>
      <c r="C21" s="405"/>
      <c r="D21" s="397"/>
      <c r="E21" s="29"/>
    </row>
    <row r="22" spans="1:5" s="110" customFormat="1" ht="12" customHeight="1">
      <c r="A22" s="109" t="s">
        <v>272</v>
      </c>
      <c r="B22" s="285" t="s">
        <v>223</v>
      </c>
      <c r="C22" s="405"/>
      <c r="D22" s="397"/>
      <c r="E22" s="29"/>
    </row>
    <row r="23" spans="1:5" s="110" customFormat="1" ht="12" customHeight="1">
      <c r="A23" s="109"/>
      <c r="B23" s="285" t="s">
        <v>224</v>
      </c>
      <c r="C23" s="405"/>
      <c r="D23" s="397"/>
      <c r="E23" s="29"/>
    </row>
    <row r="24" spans="1:5" s="110" customFormat="1" ht="12" customHeight="1">
      <c r="A24" s="66" t="s">
        <v>281</v>
      </c>
      <c r="B24" s="279" t="s">
        <v>142</v>
      </c>
      <c r="C24" s="408"/>
      <c r="D24" s="114"/>
      <c r="E24" s="111"/>
    </row>
    <row r="25" spans="1:5" s="110" customFormat="1" ht="12" customHeight="1">
      <c r="A25" s="66" t="s">
        <v>104</v>
      </c>
      <c r="B25" s="279" t="s">
        <v>225</v>
      </c>
      <c r="C25" s="403">
        <f>+C26+C27</f>
        <v>0</v>
      </c>
      <c r="D25" s="90">
        <f>+D26+D27</f>
        <v>0</v>
      </c>
      <c r="E25" s="34">
        <f>+E26+E27</f>
        <v>0</v>
      </c>
    </row>
    <row r="26" spans="1:5" s="110" customFormat="1" ht="12" customHeight="1">
      <c r="A26" s="112" t="s">
        <v>273</v>
      </c>
      <c r="B26" s="292" t="s">
        <v>222</v>
      </c>
      <c r="C26" s="409"/>
      <c r="D26" s="400"/>
      <c r="E26" s="27"/>
    </row>
    <row r="27" spans="1:5" s="110" customFormat="1" ht="12" customHeight="1">
      <c r="A27" s="112" t="s">
        <v>274</v>
      </c>
      <c r="B27" s="285" t="s">
        <v>226</v>
      </c>
      <c r="C27" s="406"/>
      <c r="D27" s="398"/>
      <c r="E27" s="36"/>
    </row>
    <row r="28" spans="1:5" s="110" customFormat="1" ht="12" customHeight="1">
      <c r="A28" s="109"/>
      <c r="B28" s="394" t="s">
        <v>227</v>
      </c>
      <c r="C28" s="410"/>
      <c r="D28" s="401"/>
      <c r="E28" s="113"/>
    </row>
    <row r="29" spans="1:5" s="110" customFormat="1" ht="12" customHeight="1">
      <c r="A29" s="66" t="s">
        <v>23</v>
      </c>
      <c r="B29" s="279" t="s">
        <v>228</v>
      </c>
      <c r="C29" s="403">
        <f>+C30+C31+C32</f>
        <v>0</v>
      </c>
      <c r="D29" s="90">
        <f>+D30+D31+D32</f>
        <v>0</v>
      </c>
      <c r="E29" s="34">
        <f>+E30+E31+E32</f>
        <v>0</v>
      </c>
    </row>
    <row r="30" spans="1:5" s="110" customFormat="1" ht="12" customHeight="1">
      <c r="A30" s="112" t="s">
        <v>294</v>
      </c>
      <c r="B30" s="292" t="s">
        <v>35</v>
      </c>
      <c r="C30" s="409"/>
      <c r="D30" s="400"/>
      <c r="E30" s="27"/>
    </row>
    <row r="31" spans="1:5" s="110" customFormat="1" ht="12" customHeight="1">
      <c r="A31" s="112" t="s">
        <v>295</v>
      </c>
      <c r="B31" s="285" t="s">
        <v>36</v>
      </c>
      <c r="C31" s="406"/>
      <c r="D31" s="398"/>
      <c r="E31" s="36"/>
    </row>
    <row r="32" spans="1:5" s="110" customFormat="1" ht="12" customHeight="1">
      <c r="A32" s="112" t="s">
        <v>296</v>
      </c>
      <c r="B32" s="394" t="s">
        <v>37</v>
      </c>
      <c r="C32" s="410"/>
      <c r="D32" s="401"/>
      <c r="E32" s="113"/>
    </row>
    <row r="33" spans="1:5" s="106" customFormat="1" ht="12" customHeight="1">
      <c r="A33" s="66" t="s">
        <v>34</v>
      </c>
      <c r="B33" s="279" t="s">
        <v>144</v>
      </c>
      <c r="C33" s="408"/>
      <c r="D33" s="114"/>
      <c r="E33" s="111"/>
    </row>
    <row r="34" spans="1:5" s="106" customFormat="1" ht="12" customHeight="1">
      <c r="A34" s="66" t="s">
        <v>115</v>
      </c>
      <c r="B34" s="279" t="s">
        <v>229</v>
      </c>
      <c r="C34" s="408"/>
      <c r="D34" s="114"/>
      <c r="E34" s="114"/>
    </row>
    <row r="35" spans="1:5" s="106" customFormat="1" ht="12" customHeight="1">
      <c r="A35" s="66" t="s">
        <v>45</v>
      </c>
      <c r="B35" s="279" t="s">
        <v>230</v>
      </c>
      <c r="C35" s="403">
        <f>+C8+C19+C24+C25+C29+C33+C34</f>
        <v>0</v>
      </c>
      <c r="D35" s="90">
        <f>+D8+D19+D24+D25+D29+D33+D34</f>
        <v>0</v>
      </c>
      <c r="E35" s="90">
        <f>+E8+E19+E24+E25+E29+E33+E34</f>
        <v>0</v>
      </c>
    </row>
    <row r="36" spans="1:5" s="106" customFormat="1" ht="12" customHeight="1">
      <c r="A36" s="115" t="s">
        <v>50</v>
      </c>
      <c r="B36" s="279" t="s">
        <v>231</v>
      </c>
      <c r="C36" s="403">
        <f>+C37+C38+C39</f>
        <v>34636398</v>
      </c>
      <c r="D36" s="90">
        <f>+D37+D38+D39</f>
        <v>0</v>
      </c>
      <c r="E36" s="90">
        <f>+E37+E38+E39</f>
        <v>34636398</v>
      </c>
    </row>
    <row r="37" spans="1:5" s="106" customFormat="1" ht="12" customHeight="1">
      <c r="A37" s="112" t="s">
        <v>312</v>
      </c>
      <c r="B37" s="292" t="s">
        <v>178</v>
      </c>
      <c r="C37" s="432">
        <v>1625739</v>
      </c>
      <c r="D37" s="400"/>
      <c r="E37" s="27">
        <f>SUM(C37:D37)</f>
        <v>1625739</v>
      </c>
    </row>
    <row r="38" spans="1:5" s="106" customFormat="1" ht="12" customHeight="1">
      <c r="A38" s="112" t="s">
        <v>313</v>
      </c>
      <c r="B38" s="285" t="s">
        <v>232</v>
      </c>
      <c r="C38" s="251"/>
      <c r="D38" s="398"/>
      <c r="E38" s="36"/>
    </row>
    <row r="39" spans="1:5" s="110" customFormat="1" ht="12" customHeight="1">
      <c r="A39" s="109" t="s">
        <v>405</v>
      </c>
      <c r="B39" s="394" t="s">
        <v>233</v>
      </c>
      <c r="C39" s="436">
        <v>33010659</v>
      </c>
      <c r="D39" s="401"/>
      <c r="E39" s="113">
        <f>SUM(C39:D39)</f>
        <v>33010659</v>
      </c>
    </row>
    <row r="40" spans="1:5" s="110" customFormat="1" ht="15" customHeight="1">
      <c r="A40" s="115" t="s">
        <v>127</v>
      </c>
      <c r="B40" s="395" t="s">
        <v>234</v>
      </c>
      <c r="C40" s="411">
        <f>+C35+C36</f>
        <v>34636398</v>
      </c>
      <c r="D40" s="90">
        <f>+D35+D36</f>
        <v>0</v>
      </c>
      <c r="E40" s="90">
        <f>+E35+E36</f>
        <v>34636398</v>
      </c>
    </row>
    <row r="41" spans="1:5" s="110" customFormat="1" ht="15" customHeight="1">
      <c r="A41" s="82"/>
      <c r="B41" s="83"/>
      <c r="C41" s="84"/>
      <c r="D41" s="84"/>
      <c r="E41" s="84"/>
    </row>
    <row r="42" spans="1:5" ht="12.75" customHeight="1">
      <c r="A42" s="116"/>
      <c r="B42" s="86"/>
      <c r="C42" s="87"/>
      <c r="D42" s="87"/>
      <c r="E42" s="87"/>
    </row>
    <row r="43" spans="1:5" s="104" customFormat="1" ht="16.5" customHeight="1">
      <c r="A43" s="88"/>
      <c r="B43" s="89" t="s">
        <v>136</v>
      </c>
      <c r="C43" s="387"/>
      <c r="D43" s="90"/>
      <c r="E43" s="90"/>
    </row>
    <row r="44" spans="1:5" s="117" customFormat="1" ht="12" customHeight="1">
      <c r="A44" s="66" t="s">
        <v>4</v>
      </c>
      <c r="B44" s="279" t="s">
        <v>235</v>
      </c>
      <c r="C44" s="403">
        <f>SUM(C45:C49)</f>
        <v>34486398</v>
      </c>
      <c r="D44" s="90">
        <f>SUM(D45:D49)</f>
        <v>0</v>
      </c>
      <c r="E44" s="34">
        <f>SUM(E45:E49)</f>
        <v>34486398</v>
      </c>
    </row>
    <row r="45" spans="1:5" ht="12" customHeight="1">
      <c r="A45" s="109" t="s">
        <v>314</v>
      </c>
      <c r="B45" s="292" t="s">
        <v>80</v>
      </c>
      <c r="C45" s="432">
        <v>29095960</v>
      </c>
      <c r="D45" s="400"/>
      <c r="E45" s="27">
        <f>SUM(C45:D45)</f>
        <v>29095960</v>
      </c>
    </row>
    <row r="46" spans="1:5" ht="12" customHeight="1">
      <c r="A46" s="109" t="s">
        <v>315</v>
      </c>
      <c r="B46" s="285" t="s">
        <v>81</v>
      </c>
      <c r="C46" s="248">
        <v>4049949</v>
      </c>
      <c r="D46" s="397"/>
      <c r="E46" s="29">
        <f>SUM(C46:D46)</f>
        <v>4049949</v>
      </c>
    </row>
    <row r="47" spans="1:5" ht="12" customHeight="1">
      <c r="A47" s="109" t="s">
        <v>316</v>
      </c>
      <c r="B47" s="285" t="s">
        <v>82</v>
      </c>
      <c r="C47" s="248">
        <v>1340489</v>
      </c>
      <c r="D47" s="397"/>
      <c r="E47" s="29">
        <f>SUM(C47:D47)</f>
        <v>1340489</v>
      </c>
    </row>
    <row r="48" spans="1:5" ht="12" customHeight="1">
      <c r="A48" s="109" t="s">
        <v>317</v>
      </c>
      <c r="B48" s="285" t="s">
        <v>83</v>
      </c>
      <c r="C48" s="248"/>
      <c r="D48" s="397"/>
      <c r="E48" s="29"/>
    </row>
    <row r="49" spans="1:5" ht="12" customHeight="1">
      <c r="A49" s="109" t="s">
        <v>318</v>
      </c>
      <c r="B49" s="285" t="s">
        <v>84</v>
      </c>
      <c r="C49" s="248"/>
      <c r="D49" s="397"/>
      <c r="E49" s="29"/>
    </row>
    <row r="50" spans="1:5" ht="12" customHeight="1">
      <c r="A50" s="66" t="s">
        <v>8</v>
      </c>
      <c r="B50" s="279" t="s">
        <v>236</v>
      </c>
      <c r="C50" s="250">
        <f>SUM(C51:C53)</f>
        <v>150000</v>
      </c>
      <c r="D50" s="90">
        <f>SUM(D51:D53)</f>
        <v>0</v>
      </c>
      <c r="E50" s="34">
        <f>SUM(E51:E53)</f>
        <v>150000</v>
      </c>
    </row>
    <row r="51" spans="1:5" s="117" customFormat="1" ht="12" customHeight="1">
      <c r="A51" s="109" t="s">
        <v>329</v>
      </c>
      <c r="B51" s="292" t="s">
        <v>95</v>
      </c>
      <c r="C51" s="247">
        <v>150000</v>
      </c>
      <c r="D51" s="400"/>
      <c r="E51" s="27">
        <f>SUM(C51:D51)</f>
        <v>150000</v>
      </c>
    </row>
    <row r="52" spans="1:5" ht="12" customHeight="1">
      <c r="A52" s="109" t="s">
        <v>330</v>
      </c>
      <c r="B52" s="285" t="s">
        <v>96</v>
      </c>
      <c r="C52" s="405"/>
      <c r="D52" s="397"/>
      <c r="E52" s="29"/>
    </row>
    <row r="53" spans="1:5" ht="12" customHeight="1">
      <c r="A53" s="109" t="s">
        <v>331</v>
      </c>
      <c r="B53" s="285" t="s">
        <v>237</v>
      </c>
      <c r="C53" s="405"/>
      <c r="D53" s="397"/>
      <c r="E53" s="29"/>
    </row>
    <row r="54" spans="1:5" ht="12" customHeight="1">
      <c r="A54" s="109"/>
      <c r="B54" s="285" t="s">
        <v>238</v>
      </c>
      <c r="C54" s="405"/>
      <c r="D54" s="397"/>
      <c r="E54" s="29"/>
    </row>
    <row r="55" spans="1:5" ht="15" customHeight="1">
      <c r="A55" s="66" t="s">
        <v>13</v>
      </c>
      <c r="B55" s="412" t="s">
        <v>239</v>
      </c>
      <c r="C55" s="411">
        <f>+C44+C50</f>
        <v>34636398</v>
      </c>
      <c r="D55" s="90">
        <f>+D44+D50</f>
        <v>0</v>
      </c>
      <c r="E55" s="34">
        <f>+E44+E50</f>
        <v>34636398</v>
      </c>
    </row>
    <row r="56" ht="12.75" customHeight="1">
      <c r="C56" s="118"/>
    </row>
  </sheetData>
  <sheetProtection/>
  <mergeCells count="1"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Header>&amp;C&amp;"Times New Roman CE,Félkövér"&amp;12Létavértes Városi Önkormányzat 2022. évi költségveté&amp;10s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82"/>
  <sheetViews>
    <sheetView tabSelected="1" view="pageLayout" workbookViewId="0" topLeftCell="A13">
      <selection activeCell="B4" sqref="B4:O4"/>
    </sheetView>
  </sheetViews>
  <sheetFormatPr defaultColWidth="9.00390625" defaultRowHeight="12.75"/>
  <cols>
    <col min="1" max="1" width="4.875" style="121" customWidth="1"/>
    <col min="2" max="2" width="26.375" style="122" customWidth="1"/>
    <col min="3" max="3" width="11.625" style="122" customWidth="1"/>
    <col min="4" max="5" width="11.375" style="122" customWidth="1"/>
    <col min="6" max="6" width="12.625" style="122" bestFit="1" customWidth="1"/>
    <col min="7" max="7" width="11.875" style="122" customWidth="1"/>
    <col min="8" max="8" width="11.375" style="122" customWidth="1"/>
    <col min="9" max="14" width="11.125" style="122" bestFit="1" customWidth="1"/>
    <col min="15" max="15" width="12.625" style="121" customWidth="1"/>
    <col min="16" max="16384" width="9.375" style="122" customWidth="1"/>
  </cols>
  <sheetData>
    <row r="1" spans="1:15" ht="31.5" customHeight="1">
      <c r="A1" s="489" t="s">
        <v>541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</row>
    <row r="2" ht="15.75">
      <c r="O2" s="123" t="s">
        <v>464</v>
      </c>
    </row>
    <row r="3" spans="1:15" s="121" customFormat="1" ht="25.5" customHeight="1">
      <c r="A3" s="124" t="s">
        <v>198</v>
      </c>
      <c r="B3" s="125" t="s">
        <v>137</v>
      </c>
      <c r="C3" s="125" t="s">
        <v>243</v>
      </c>
      <c r="D3" s="125" t="s">
        <v>244</v>
      </c>
      <c r="E3" s="125" t="s">
        <v>245</v>
      </c>
      <c r="F3" s="125" t="s">
        <v>246</v>
      </c>
      <c r="G3" s="125" t="s">
        <v>247</v>
      </c>
      <c r="H3" s="125" t="s">
        <v>248</v>
      </c>
      <c r="I3" s="125" t="s">
        <v>249</v>
      </c>
      <c r="J3" s="125" t="s">
        <v>250</v>
      </c>
      <c r="K3" s="125" t="s">
        <v>251</v>
      </c>
      <c r="L3" s="125" t="s">
        <v>252</v>
      </c>
      <c r="M3" s="125" t="s">
        <v>253</v>
      </c>
      <c r="N3" s="125" t="s">
        <v>254</v>
      </c>
      <c r="O3" s="126" t="s">
        <v>205</v>
      </c>
    </row>
    <row r="4" spans="1:15" s="128" customFormat="1" ht="15" customHeight="1">
      <c r="A4" s="127" t="s">
        <v>4</v>
      </c>
      <c r="B4" s="490" t="s">
        <v>135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</row>
    <row r="5" spans="1:15" s="128" customFormat="1" ht="22.5">
      <c r="A5" s="129" t="s">
        <v>8</v>
      </c>
      <c r="B5" s="130" t="s">
        <v>138</v>
      </c>
      <c r="C5" s="156">
        <v>72885145</v>
      </c>
      <c r="D5" s="156">
        <v>72885145</v>
      </c>
      <c r="E5" s="156">
        <v>72885145</v>
      </c>
      <c r="F5" s="156">
        <v>72885145</v>
      </c>
      <c r="G5" s="156">
        <v>72885145</v>
      </c>
      <c r="H5" s="156">
        <v>72885145</v>
      </c>
      <c r="I5" s="156">
        <v>72885145</v>
      </c>
      <c r="J5" s="156">
        <v>72885145</v>
      </c>
      <c r="K5" s="156">
        <v>72885145</v>
      </c>
      <c r="L5" s="156">
        <v>72885145</v>
      </c>
      <c r="M5" s="156">
        <v>72885145</v>
      </c>
      <c r="N5" s="156">
        <v>72885148</v>
      </c>
      <c r="O5" s="131">
        <f aca="true" t="shared" si="0" ref="O5:O14">SUM(C5:N5)</f>
        <v>874621743</v>
      </c>
    </row>
    <row r="6" spans="1:15" s="136" customFormat="1" ht="22.5">
      <c r="A6" s="132" t="s">
        <v>13</v>
      </c>
      <c r="B6" s="133" t="s">
        <v>255</v>
      </c>
      <c r="C6" s="134">
        <v>13330215</v>
      </c>
      <c r="D6" s="134">
        <v>13330215</v>
      </c>
      <c r="E6" s="134">
        <v>13330215</v>
      </c>
      <c r="F6" s="134">
        <v>13330215</v>
      </c>
      <c r="G6" s="134">
        <v>13330215</v>
      </c>
      <c r="H6" s="134">
        <v>13330215</v>
      </c>
      <c r="I6" s="134">
        <v>13330215</v>
      </c>
      <c r="J6" s="134">
        <v>13330215</v>
      </c>
      <c r="K6" s="134">
        <v>13330215</v>
      </c>
      <c r="L6" s="134">
        <v>13330215</v>
      </c>
      <c r="M6" s="134">
        <v>13330215</v>
      </c>
      <c r="N6" s="134">
        <v>13330220</v>
      </c>
      <c r="O6" s="135">
        <f t="shared" si="0"/>
        <v>159962585</v>
      </c>
    </row>
    <row r="7" spans="1:15" s="136" customFormat="1" ht="22.5">
      <c r="A7" s="132" t="s">
        <v>104</v>
      </c>
      <c r="B7" s="137" t="s">
        <v>503</v>
      </c>
      <c r="C7" s="138">
        <v>68643924</v>
      </c>
      <c r="D7" s="138">
        <v>68643924</v>
      </c>
      <c r="E7" s="138">
        <v>68643924</v>
      </c>
      <c r="F7" s="138">
        <v>68643924</v>
      </c>
      <c r="G7" s="138">
        <v>68643924</v>
      </c>
      <c r="H7" s="138">
        <v>68643924</v>
      </c>
      <c r="I7" s="138">
        <v>68643924</v>
      </c>
      <c r="J7" s="138">
        <v>68643924</v>
      </c>
      <c r="K7" s="138">
        <v>68643924</v>
      </c>
      <c r="L7" s="138">
        <v>68643924</v>
      </c>
      <c r="M7" s="138">
        <v>68643924</v>
      </c>
      <c r="N7" s="138">
        <v>68643925</v>
      </c>
      <c r="O7" s="139">
        <f t="shared" si="0"/>
        <v>823727089</v>
      </c>
    </row>
    <row r="8" spans="1:15" s="136" customFormat="1" ht="13.5" customHeight="1">
      <c r="A8" s="132" t="s">
        <v>23</v>
      </c>
      <c r="B8" s="140" t="s">
        <v>142</v>
      </c>
      <c r="C8" s="134"/>
      <c r="D8" s="134"/>
      <c r="E8" s="134">
        <v>70000000</v>
      </c>
      <c r="F8" s="134"/>
      <c r="G8" s="134">
        <v>24800000</v>
      </c>
      <c r="H8" s="134"/>
      <c r="I8" s="134"/>
      <c r="J8" s="134"/>
      <c r="K8" s="134">
        <v>70000000</v>
      </c>
      <c r="L8" s="134"/>
      <c r="M8" s="134"/>
      <c r="N8" s="134"/>
      <c r="O8" s="135">
        <f t="shared" si="0"/>
        <v>164800000</v>
      </c>
    </row>
    <row r="9" spans="1:15" s="136" customFormat="1" ht="13.5" customHeight="1">
      <c r="A9" s="132" t="s">
        <v>34</v>
      </c>
      <c r="B9" s="140" t="s">
        <v>143</v>
      </c>
      <c r="C9" s="134">
        <v>16450142</v>
      </c>
      <c r="D9" s="134">
        <v>16450142</v>
      </c>
      <c r="E9" s="134">
        <v>16450142</v>
      </c>
      <c r="F9" s="134">
        <v>16450142</v>
      </c>
      <c r="G9" s="134">
        <v>16450142</v>
      </c>
      <c r="H9" s="134">
        <v>16450142</v>
      </c>
      <c r="I9" s="134">
        <v>16450142</v>
      </c>
      <c r="J9" s="134">
        <v>16450142</v>
      </c>
      <c r="K9" s="134">
        <v>16450142</v>
      </c>
      <c r="L9" s="134">
        <v>16450142</v>
      </c>
      <c r="M9" s="134">
        <v>16450142</v>
      </c>
      <c r="N9" s="134">
        <v>16450142</v>
      </c>
      <c r="O9" s="135">
        <f t="shared" si="0"/>
        <v>197401704</v>
      </c>
    </row>
    <row r="10" spans="1:15" s="136" customFormat="1" ht="13.5" customHeight="1">
      <c r="A10" s="132" t="s">
        <v>115</v>
      </c>
      <c r="B10" s="140" t="s">
        <v>174</v>
      </c>
      <c r="C10" s="134"/>
      <c r="D10" s="134"/>
      <c r="E10" s="134"/>
      <c r="F10" s="134"/>
      <c r="G10" s="134"/>
      <c r="H10" s="134"/>
      <c r="I10" s="134"/>
      <c r="J10" s="134">
        <v>108247394</v>
      </c>
      <c r="K10" s="134"/>
      <c r="L10" s="134"/>
      <c r="M10" s="134"/>
      <c r="N10" s="134"/>
      <c r="O10" s="135">
        <f t="shared" si="0"/>
        <v>108247394</v>
      </c>
    </row>
    <row r="11" spans="1:15" s="136" customFormat="1" ht="24" customHeight="1">
      <c r="A11" s="132" t="s">
        <v>45</v>
      </c>
      <c r="B11" s="133" t="s">
        <v>144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>
        <f t="shared" si="0"/>
        <v>0</v>
      </c>
    </row>
    <row r="12" spans="1:15" s="136" customFormat="1" ht="22.5">
      <c r="A12" s="132" t="s">
        <v>50</v>
      </c>
      <c r="B12" s="133" t="s">
        <v>229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>
        <f t="shared" si="0"/>
        <v>0</v>
      </c>
    </row>
    <row r="13" spans="1:15" s="136" customFormat="1" ht="13.5" customHeight="1">
      <c r="A13" s="141" t="s">
        <v>127</v>
      </c>
      <c r="B13" s="140" t="s">
        <v>256</v>
      </c>
      <c r="C13" s="134">
        <v>518511355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>
        <v>35000000</v>
      </c>
      <c r="O13" s="135">
        <f t="shared" si="0"/>
        <v>553511355</v>
      </c>
    </row>
    <row r="14" spans="1:15" s="128" customFormat="1" ht="15.75" customHeight="1">
      <c r="A14" s="142" t="s">
        <v>146</v>
      </c>
      <c r="B14" s="143" t="s">
        <v>257</v>
      </c>
      <c r="C14" s="144">
        <f aca="true" t="shared" si="1" ref="C14:N14">SUM(C5:C13)</f>
        <v>689820781</v>
      </c>
      <c r="D14" s="144">
        <f t="shared" si="1"/>
        <v>171309426</v>
      </c>
      <c r="E14" s="144">
        <f t="shared" si="1"/>
        <v>241309426</v>
      </c>
      <c r="F14" s="144">
        <f t="shared" si="1"/>
        <v>171309426</v>
      </c>
      <c r="G14" s="144">
        <f t="shared" si="1"/>
        <v>196109426</v>
      </c>
      <c r="H14" s="144">
        <f t="shared" si="1"/>
        <v>171309426</v>
      </c>
      <c r="I14" s="144">
        <f t="shared" si="1"/>
        <v>171309426</v>
      </c>
      <c r="J14" s="144">
        <f t="shared" si="1"/>
        <v>279556820</v>
      </c>
      <c r="K14" s="144">
        <f t="shared" si="1"/>
        <v>241309426</v>
      </c>
      <c r="L14" s="144">
        <f t="shared" si="1"/>
        <v>171309426</v>
      </c>
      <c r="M14" s="144">
        <f t="shared" si="1"/>
        <v>171309426</v>
      </c>
      <c r="N14" s="144">
        <f t="shared" si="1"/>
        <v>206309435</v>
      </c>
      <c r="O14" s="145">
        <f t="shared" si="0"/>
        <v>2882271870</v>
      </c>
    </row>
    <row r="15" spans="1:15" s="128" customFormat="1" ht="15" customHeight="1">
      <c r="A15" s="142" t="s">
        <v>147</v>
      </c>
      <c r="B15" s="490" t="s">
        <v>136</v>
      </c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</row>
    <row r="16" spans="1:15" s="136" customFormat="1" ht="13.5" customHeight="1">
      <c r="A16" s="146" t="s">
        <v>148</v>
      </c>
      <c r="B16" s="147" t="s">
        <v>139</v>
      </c>
      <c r="C16" s="138">
        <v>70332924</v>
      </c>
      <c r="D16" s="138">
        <v>70332924</v>
      </c>
      <c r="E16" s="138">
        <v>70332924</v>
      </c>
      <c r="F16" s="138">
        <v>70332924</v>
      </c>
      <c r="G16" s="138">
        <v>70332924</v>
      </c>
      <c r="H16" s="138">
        <v>70332924</v>
      </c>
      <c r="I16" s="138">
        <v>70332924</v>
      </c>
      <c r="J16" s="138">
        <v>70332924</v>
      </c>
      <c r="K16" s="138">
        <v>70332924</v>
      </c>
      <c r="L16" s="138">
        <v>70332924</v>
      </c>
      <c r="M16" s="138">
        <v>70332924</v>
      </c>
      <c r="N16" s="138">
        <v>70332924</v>
      </c>
      <c r="O16" s="139">
        <f aca="true" t="shared" si="2" ref="O16:O26">SUM(C16:N16)</f>
        <v>843995088</v>
      </c>
    </row>
    <row r="17" spans="1:15" s="136" customFormat="1" ht="22.5">
      <c r="A17" s="141" t="s">
        <v>149</v>
      </c>
      <c r="B17" s="133" t="s">
        <v>468</v>
      </c>
      <c r="C17" s="134">
        <v>10351004</v>
      </c>
      <c r="D17" s="134">
        <v>10351004</v>
      </c>
      <c r="E17" s="134">
        <v>10351004</v>
      </c>
      <c r="F17" s="134">
        <v>10351004</v>
      </c>
      <c r="G17" s="134">
        <v>10351004</v>
      </c>
      <c r="H17" s="134">
        <v>10351004</v>
      </c>
      <c r="I17" s="134">
        <v>10351004</v>
      </c>
      <c r="J17" s="134">
        <v>10351004</v>
      </c>
      <c r="K17" s="134">
        <v>10351004</v>
      </c>
      <c r="L17" s="134">
        <v>10351004</v>
      </c>
      <c r="M17" s="134">
        <v>10351004</v>
      </c>
      <c r="N17" s="134">
        <v>10351002</v>
      </c>
      <c r="O17" s="135">
        <f t="shared" si="2"/>
        <v>124212046</v>
      </c>
    </row>
    <row r="18" spans="1:15" s="136" customFormat="1" ht="13.5" customHeight="1">
      <c r="A18" s="141" t="s">
        <v>151</v>
      </c>
      <c r="B18" s="140" t="s">
        <v>82</v>
      </c>
      <c r="C18" s="134">
        <v>44152902</v>
      </c>
      <c r="D18" s="134">
        <v>44152902</v>
      </c>
      <c r="E18" s="134">
        <v>44152902</v>
      </c>
      <c r="F18" s="134">
        <v>44152902</v>
      </c>
      <c r="G18" s="134">
        <v>44152902</v>
      </c>
      <c r="H18" s="134">
        <v>44152902</v>
      </c>
      <c r="I18" s="134">
        <v>44152902</v>
      </c>
      <c r="J18" s="134">
        <v>44152902</v>
      </c>
      <c r="K18" s="134">
        <v>44152902</v>
      </c>
      <c r="L18" s="134">
        <v>44152902</v>
      </c>
      <c r="M18" s="134">
        <v>44152902</v>
      </c>
      <c r="N18" s="134">
        <v>44152902</v>
      </c>
      <c r="O18" s="135">
        <f t="shared" si="2"/>
        <v>529834824</v>
      </c>
    </row>
    <row r="19" spans="1:15" s="136" customFormat="1" ht="13.5" customHeight="1">
      <c r="A19" s="141" t="s">
        <v>153</v>
      </c>
      <c r="B19" s="140" t="s">
        <v>83</v>
      </c>
      <c r="C19" s="134">
        <v>5459929</v>
      </c>
      <c r="D19" s="134">
        <v>5459929</v>
      </c>
      <c r="E19" s="134">
        <v>5459929</v>
      </c>
      <c r="F19" s="134">
        <v>5459929</v>
      </c>
      <c r="G19" s="134">
        <v>5459929</v>
      </c>
      <c r="H19" s="134">
        <v>5459929</v>
      </c>
      <c r="I19" s="134">
        <v>5459929</v>
      </c>
      <c r="J19" s="134">
        <v>5459929</v>
      </c>
      <c r="K19" s="134">
        <v>5459929</v>
      </c>
      <c r="L19" s="134">
        <v>5459929</v>
      </c>
      <c r="M19" s="134">
        <v>5459929</v>
      </c>
      <c r="N19" s="134">
        <v>5459924</v>
      </c>
      <c r="O19" s="135">
        <f t="shared" si="2"/>
        <v>65519143</v>
      </c>
    </row>
    <row r="20" spans="1:15" s="136" customFormat="1" ht="13.5" customHeight="1">
      <c r="A20" s="141" t="s">
        <v>155</v>
      </c>
      <c r="B20" s="472" t="s">
        <v>258</v>
      </c>
      <c r="C20" s="134">
        <v>2439042</v>
      </c>
      <c r="D20" s="134">
        <v>2439042</v>
      </c>
      <c r="E20" s="134">
        <v>2439042</v>
      </c>
      <c r="F20" s="134">
        <v>2439042</v>
      </c>
      <c r="G20" s="134">
        <v>2439042</v>
      </c>
      <c r="H20" s="134">
        <v>2439042</v>
      </c>
      <c r="I20" s="134">
        <v>2439042</v>
      </c>
      <c r="J20" s="134">
        <v>2439042</v>
      </c>
      <c r="K20" s="134">
        <v>2439042</v>
      </c>
      <c r="L20" s="134">
        <v>2439042</v>
      </c>
      <c r="M20" s="134">
        <v>2439042</v>
      </c>
      <c r="N20" s="134">
        <v>2439045</v>
      </c>
      <c r="O20" s="135">
        <f t="shared" si="2"/>
        <v>29268507</v>
      </c>
    </row>
    <row r="21" spans="1:15" s="136" customFormat="1" ht="13.5" customHeight="1">
      <c r="A21" s="141" t="s">
        <v>157</v>
      </c>
      <c r="B21" s="140" t="s">
        <v>145</v>
      </c>
      <c r="C21" s="134"/>
      <c r="D21" s="134"/>
      <c r="E21" s="134"/>
      <c r="F21" s="134"/>
      <c r="G21" s="134">
        <v>7741888</v>
      </c>
      <c r="H21" s="134"/>
      <c r="I21" s="134"/>
      <c r="J21" s="134"/>
      <c r="K21" s="134"/>
      <c r="L21" s="134"/>
      <c r="M21" s="134"/>
      <c r="N21" s="134"/>
      <c r="O21" s="135">
        <f t="shared" si="2"/>
        <v>7741888</v>
      </c>
    </row>
    <row r="22" spans="1:15" s="136" customFormat="1" ht="13.5" customHeight="1">
      <c r="A22" s="141" t="s">
        <v>159</v>
      </c>
      <c r="B22" s="140" t="s">
        <v>95</v>
      </c>
      <c r="C22" s="134">
        <v>70301971</v>
      </c>
      <c r="D22" s="134">
        <v>70301971</v>
      </c>
      <c r="E22" s="134">
        <v>70301971</v>
      </c>
      <c r="F22" s="134">
        <v>70301971</v>
      </c>
      <c r="G22" s="134">
        <v>70301971</v>
      </c>
      <c r="H22" s="134">
        <v>70301971</v>
      </c>
      <c r="I22" s="134">
        <v>70301971</v>
      </c>
      <c r="J22" s="134">
        <v>70301971</v>
      </c>
      <c r="K22" s="134">
        <v>70301971</v>
      </c>
      <c r="L22" s="134">
        <v>70301971</v>
      </c>
      <c r="M22" s="134">
        <v>70301971</v>
      </c>
      <c r="N22" s="134">
        <v>70301974</v>
      </c>
      <c r="O22" s="135">
        <f t="shared" si="2"/>
        <v>843623655</v>
      </c>
    </row>
    <row r="23" spans="1:15" s="136" customFormat="1" ht="15.75">
      <c r="A23" s="141" t="s">
        <v>161</v>
      </c>
      <c r="B23" s="133" t="s">
        <v>96</v>
      </c>
      <c r="C23" s="134">
        <v>33589727</v>
      </c>
      <c r="D23" s="134">
        <v>33589727</v>
      </c>
      <c r="E23" s="134">
        <v>33589727</v>
      </c>
      <c r="F23" s="134">
        <v>33589727</v>
      </c>
      <c r="G23" s="134">
        <v>33589727</v>
      </c>
      <c r="H23" s="134">
        <v>33589727</v>
      </c>
      <c r="I23" s="134">
        <v>33589727</v>
      </c>
      <c r="J23" s="134">
        <v>33589727</v>
      </c>
      <c r="K23" s="134">
        <v>33589727</v>
      </c>
      <c r="L23" s="134">
        <v>33589727</v>
      </c>
      <c r="M23" s="134">
        <v>33589727</v>
      </c>
      <c r="N23" s="134">
        <v>33589722</v>
      </c>
      <c r="O23" s="135">
        <f t="shared" si="2"/>
        <v>403076719</v>
      </c>
    </row>
    <row r="24" spans="1:15" s="136" customFormat="1" ht="13.5" customHeight="1">
      <c r="A24" s="141" t="s">
        <v>163</v>
      </c>
      <c r="B24" s="140" t="s">
        <v>97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5">
        <f t="shared" si="2"/>
        <v>0</v>
      </c>
    </row>
    <row r="25" spans="1:15" s="136" customFormat="1" ht="13.5" customHeight="1">
      <c r="A25" s="141" t="s">
        <v>164</v>
      </c>
      <c r="B25" s="140" t="s">
        <v>259</v>
      </c>
      <c r="C25" s="134">
        <v>35000000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5">
        <f t="shared" si="2"/>
        <v>35000000</v>
      </c>
    </row>
    <row r="26" spans="1:15" s="128" customFormat="1" ht="15.75" customHeight="1">
      <c r="A26" s="148" t="s">
        <v>164</v>
      </c>
      <c r="B26" s="143" t="s">
        <v>260</v>
      </c>
      <c r="C26" s="144">
        <f aca="true" t="shared" si="3" ref="C26:N26">SUM(C16:C25)</f>
        <v>271627499</v>
      </c>
      <c r="D26" s="144">
        <f t="shared" si="3"/>
        <v>236627499</v>
      </c>
      <c r="E26" s="144">
        <f t="shared" si="3"/>
        <v>236627499</v>
      </c>
      <c r="F26" s="144">
        <f t="shared" si="3"/>
        <v>236627499</v>
      </c>
      <c r="G26" s="144">
        <f t="shared" si="3"/>
        <v>244369387</v>
      </c>
      <c r="H26" s="144">
        <f t="shared" si="3"/>
        <v>236627499</v>
      </c>
      <c r="I26" s="144">
        <f t="shared" si="3"/>
        <v>236627499</v>
      </c>
      <c r="J26" s="144">
        <f t="shared" si="3"/>
        <v>236627499</v>
      </c>
      <c r="K26" s="144">
        <f t="shared" si="3"/>
        <v>236627499</v>
      </c>
      <c r="L26" s="144">
        <f t="shared" si="3"/>
        <v>236627499</v>
      </c>
      <c r="M26" s="144">
        <f t="shared" si="3"/>
        <v>236627499</v>
      </c>
      <c r="N26" s="144">
        <f t="shared" si="3"/>
        <v>236627493</v>
      </c>
      <c r="O26" s="145">
        <f t="shared" si="2"/>
        <v>2882271870</v>
      </c>
    </row>
    <row r="27" spans="1:15" ht="15.75">
      <c r="A27" s="148" t="s">
        <v>165</v>
      </c>
      <c r="B27" s="149" t="s">
        <v>261</v>
      </c>
      <c r="C27" s="150">
        <f aca="true" t="shared" si="4" ref="C27:O27">C14-C26</f>
        <v>418193282</v>
      </c>
      <c r="D27" s="150">
        <f t="shared" si="4"/>
        <v>-65318073</v>
      </c>
      <c r="E27" s="150">
        <f t="shared" si="4"/>
        <v>4681927</v>
      </c>
      <c r="F27" s="150">
        <f t="shared" si="4"/>
        <v>-65318073</v>
      </c>
      <c r="G27" s="150">
        <f t="shared" si="4"/>
        <v>-48259961</v>
      </c>
      <c r="H27" s="150">
        <f t="shared" si="4"/>
        <v>-65318073</v>
      </c>
      <c r="I27" s="150">
        <f t="shared" si="4"/>
        <v>-65318073</v>
      </c>
      <c r="J27" s="150">
        <f t="shared" si="4"/>
        <v>42929321</v>
      </c>
      <c r="K27" s="150">
        <f t="shared" si="4"/>
        <v>4681927</v>
      </c>
      <c r="L27" s="150">
        <f t="shared" si="4"/>
        <v>-65318073</v>
      </c>
      <c r="M27" s="150">
        <f t="shared" si="4"/>
        <v>-65318073</v>
      </c>
      <c r="N27" s="150">
        <f t="shared" si="4"/>
        <v>-30318058</v>
      </c>
      <c r="O27" s="155">
        <f t="shared" si="4"/>
        <v>0</v>
      </c>
    </row>
    <row r="28" ht="15.75">
      <c r="A28" s="151"/>
    </row>
    <row r="29" spans="2:15" ht="15.75">
      <c r="B29" s="152"/>
      <c r="C29" s="153"/>
      <c r="D29" s="153"/>
      <c r="O29" s="122"/>
    </row>
    <row r="30" ht="15.75">
      <c r="O30" s="122"/>
    </row>
    <row r="31" ht="15.75">
      <c r="O31" s="122"/>
    </row>
    <row r="32" ht="15.75">
      <c r="O32" s="122"/>
    </row>
    <row r="33" ht="15.75">
      <c r="O33" s="122"/>
    </row>
    <row r="34" ht="15.75">
      <c r="O34" s="122"/>
    </row>
    <row r="35" ht="15.75">
      <c r="O35" s="122"/>
    </row>
    <row r="36" ht="15.75">
      <c r="O36" s="122"/>
    </row>
    <row r="37" ht="15.75">
      <c r="O37" s="122"/>
    </row>
    <row r="38" ht="15.75">
      <c r="O38" s="122"/>
    </row>
    <row r="39" ht="15.75">
      <c r="O39" s="122"/>
    </row>
    <row r="40" ht="15.75">
      <c r="O40" s="122"/>
    </row>
    <row r="41" ht="15.75">
      <c r="O41" s="122"/>
    </row>
    <row r="42" ht="15.75">
      <c r="O42" s="122"/>
    </row>
    <row r="43" ht="15.75">
      <c r="O43" s="122"/>
    </row>
    <row r="44" ht="15.75">
      <c r="O44" s="122"/>
    </row>
    <row r="45" ht="15.75">
      <c r="O45" s="122"/>
    </row>
    <row r="46" ht="15.75">
      <c r="O46" s="122"/>
    </row>
    <row r="47" ht="15.75">
      <c r="O47" s="122"/>
    </row>
    <row r="48" ht="15.75">
      <c r="O48" s="122"/>
    </row>
    <row r="49" ht="15.75">
      <c r="O49" s="122"/>
    </row>
    <row r="50" ht="15.75">
      <c r="O50" s="122"/>
    </row>
    <row r="51" ht="15.75">
      <c r="O51" s="122"/>
    </row>
    <row r="52" ht="15.75">
      <c r="O52" s="122"/>
    </row>
    <row r="53" ht="15.75">
      <c r="O53" s="122"/>
    </row>
    <row r="54" ht="15.75">
      <c r="O54" s="122"/>
    </row>
    <row r="55" ht="15.75">
      <c r="O55" s="122"/>
    </row>
    <row r="56" ht="15.75">
      <c r="O56" s="122"/>
    </row>
    <row r="57" ht="15.75">
      <c r="O57" s="122"/>
    </row>
    <row r="58" ht="15.75">
      <c r="O58" s="122"/>
    </row>
    <row r="59" ht="15.75">
      <c r="O59" s="122"/>
    </row>
    <row r="60" ht="15.75">
      <c r="O60" s="122"/>
    </row>
    <row r="61" ht="15.75">
      <c r="O61" s="122"/>
    </row>
    <row r="62" ht="15.75">
      <c r="O62" s="122"/>
    </row>
    <row r="63" ht="15.75">
      <c r="O63" s="122"/>
    </row>
    <row r="64" ht="15.75">
      <c r="O64" s="122"/>
    </row>
    <row r="65" ht="15.75">
      <c r="O65" s="122"/>
    </row>
    <row r="66" ht="15.75">
      <c r="O66" s="122"/>
    </row>
    <row r="67" ht="15.75">
      <c r="O67" s="122"/>
    </row>
    <row r="68" ht="15.75">
      <c r="O68" s="122"/>
    </row>
    <row r="69" ht="15.75">
      <c r="O69" s="122"/>
    </row>
    <row r="70" ht="15.75">
      <c r="O70" s="122"/>
    </row>
    <row r="71" ht="15.75">
      <c r="O71" s="122"/>
    </row>
    <row r="72" ht="15.75">
      <c r="O72" s="122"/>
    </row>
    <row r="73" ht="15.75">
      <c r="O73" s="122"/>
    </row>
    <row r="74" ht="15.75">
      <c r="O74" s="122"/>
    </row>
    <row r="75" ht="15.75">
      <c r="O75" s="122"/>
    </row>
    <row r="76" ht="15.75">
      <c r="O76" s="122"/>
    </row>
    <row r="77" ht="15.75">
      <c r="O77" s="122"/>
    </row>
    <row r="78" ht="15.75">
      <c r="O78" s="122"/>
    </row>
    <row r="79" ht="15.75">
      <c r="O79" s="122"/>
    </row>
    <row r="80" ht="15.75">
      <c r="O80" s="122"/>
    </row>
    <row r="81" ht="15.75">
      <c r="O81" s="122"/>
    </row>
    <row r="82" ht="15.75">
      <c r="O82" s="122"/>
    </row>
  </sheetData>
  <sheetProtection selectLockedCells="1" selectUnlockedCells="1"/>
  <mergeCells count="3">
    <mergeCell ref="A1:O1"/>
    <mergeCell ref="B4:O4"/>
    <mergeCell ref="B15:O15"/>
  </mergeCells>
  <printOptions horizontalCentered="1"/>
  <pageMargins left="0.7874015748031497" right="0.7874015748031497" top="1.062992125984252" bottom="0.984251968503937" header="0.7874015748031497" footer="0.5118110236220472"/>
  <pageSetup horizontalDpi="300" verticalDpi="300" orientation="landscape" paperSize="9" scale="79" r:id="rId1"/>
  <headerFooter alignWithMargins="0">
    <oddHeader>&amp;C&amp;"Times New Roman CE,Félkövér"&amp;12Létavértes Városi Önkormányzat 2023. évi költségvetés&amp;R&amp;"Times New Roman CE,Félkövér dőlt"&amp;11 4.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0"/>
  <sheetViews>
    <sheetView view="pageLayout" workbookViewId="0" topLeftCell="A1">
      <selection activeCell="I1" sqref="I1:I30"/>
    </sheetView>
  </sheetViews>
  <sheetFormatPr defaultColWidth="9.00390625" defaultRowHeight="12.75"/>
  <cols>
    <col min="1" max="1" width="41.50390625" style="20" customWidth="1"/>
    <col min="2" max="4" width="16.375" style="19" customWidth="1"/>
    <col min="5" max="5" width="38.625" style="19" customWidth="1"/>
    <col min="6" max="8" width="16.375" style="19" customWidth="1"/>
    <col min="9" max="9" width="4.875" style="19" customWidth="1"/>
    <col min="10" max="16384" width="9.375" style="19" customWidth="1"/>
  </cols>
  <sheetData>
    <row r="1" spans="1:9" ht="39.75" customHeight="1">
      <c r="A1" s="477" t="s">
        <v>134</v>
      </c>
      <c r="B1" s="477"/>
      <c r="C1" s="477"/>
      <c r="D1" s="477"/>
      <c r="E1" s="477"/>
      <c r="F1" s="477"/>
      <c r="G1" s="304"/>
      <c r="H1" s="304"/>
      <c r="I1" s="478" t="s">
        <v>542</v>
      </c>
    </row>
    <row r="2" spans="7:9" ht="13.5">
      <c r="G2" s="21"/>
      <c r="H2" s="21" t="s">
        <v>463</v>
      </c>
      <c r="I2" s="478"/>
    </row>
    <row r="3" spans="1:9" ht="18" customHeight="1">
      <c r="A3" s="479" t="s">
        <v>135</v>
      </c>
      <c r="B3" s="480"/>
      <c r="C3" s="480"/>
      <c r="D3" s="480"/>
      <c r="E3" s="481" t="s">
        <v>136</v>
      </c>
      <c r="F3" s="482"/>
      <c r="G3" s="482"/>
      <c r="H3" s="483"/>
      <c r="I3" s="478"/>
    </row>
    <row r="4" spans="1:9" s="23" customFormat="1" ht="35.25" customHeight="1">
      <c r="A4" s="240" t="s">
        <v>137</v>
      </c>
      <c r="B4" s="157" t="s">
        <v>520</v>
      </c>
      <c r="C4" s="157" t="s">
        <v>469</v>
      </c>
      <c r="D4" s="157" t="s">
        <v>521</v>
      </c>
      <c r="E4" s="305" t="s">
        <v>137</v>
      </c>
      <c r="F4" s="157" t="s">
        <v>520</v>
      </c>
      <c r="G4" s="157" t="s">
        <v>469</v>
      </c>
      <c r="H4" s="157" t="s">
        <v>521</v>
      </c>
      <c r="I4" s="478"/>
    </row>
    <row r="5" spans="1:9" s="25" customFormat="1" ht="12" customHeight="1">
      <c r="A5" s="120">
        <v>2</v>
      </c>
      <c r="B5" s="24" t="s">
        <v>13</v>
      </c>
      <c r="C5" s="24" t="s">
        <v>104</v>
      </c>
      <c r="D5" s="24" t="s">
        <v>23</v>
      </c>
      <c r="E5" s="120" t="s">
        <v>104</v>
      </c>
      <c r="F5" s="24" t="s">
        <v>23</v>
      </c>
      <c r="G5" s="24" t="s">
        <v>34</v>
      </c>
      <c r="H5" s="24" t="s">
        <v>115</v>
      </c>
      <c r="I5" s="478"/>
    </row>
    <row r="6" spans="1:9" ht="12.75" customHeight="1">
      <c r="A6" s="241" t="s">
        <v>138</v>
      </c>
      <c r="B6" s="247">
        <v>817600022</v>
      </c>
      <c r="C6" s="247">
        <v>57021721</v>
      </c>
      <c r="D6" s="247">
        <f>SUM(B6:C6)</f>
        <v>874621743</v>
      </c>
      <c r="E6" s="241" t="s">
        <v>139</v>
      </c>
      <c r="F6" s="247">
        <v>823346088</v>
      </c>
      <c r="G6" s="247">
        <v>20649000</v>
      </c>
      <c r="H6" s="247">
        <f aca="true" t="shared" si="0" ref="H6:H11">SUM(F6:G6)</f>
        <v>843995088</v>
      </c>
      <c r="I6" s="478"/>
    </row>
    <row r="7" spans="1:9" ht="12.75" customHeight="1">
      <c r="A7" s="242" t="s">
        <v>140</v>
      </c>
      <c r="B7" s="248">
        <v>181969178</v>
      </c>
      <c r="C7" s="248">
        <v>-22006593</v>
      </c>
      <c r="D7" s="248">
        <f>SUM(B7:C7)</f>
        <v>159962585</v>
      </c>
      <c r="E7" s="242" t="s">
        <v>81</v>
      </c>
      <c r="F7" s="248">
        <v>122870926</v>
      </c>
      <c r="G7" s="248">
        <v>1341120</v>
      </c>
      <c r="H7" s="248">
        <f t="shared" si="0"/>
        <v>124212046</v>
      </c>
      <c r="I7" s="478"/>
    </row>
    <row r="8" spans="1:9" ht="12.75" customHeight="1">
      <c r="A8" s="242" t="s">
        <v>142</v>
      </c>
      <c r="B8" s="248">
        <v>164800000</v>
      </c>
      <c r="C8" s="248"/>
      <c r="D8" s="248">
        <f>SUM(B8:C8)</f>
        <v>164800000</v>
      </c>
      <c r="E8" s="242" t="s">
        <v>141</v>
      </c>
      <c r="F8" s="248">
        <v>524683660</v>
      </c>
      <c r="G8" s="175">
        <v>5151164</v>
      </c>
      <c r="H8" s="248">
        <f t="shared" si="0"/>
        <v>529834824</v>
      </c>
      <c r="I8" s="478"/>
    </row>
    <row r="9" spans="1:9" ht="12.75" customHeight="1">
      <c r="A9" s="242" t="s">
        <v>143</v>
      </c>
      <c r="B9" s="248">
        <v>197401704</v>
      </c>
      <c r="C9" s="248"/>
      <c r="D9" s="248">
        <f>SUM(B9:C9)</f>
        <v>197401704</v>
      </c>
      <c r="E9" s="242" t="s">
        <v>83</v>
      </c>
      <c r="F9" s="248">
        <v>65519143</v>
      </c>
      <c r="G9" s="248"/>
      <c r="H9" s="248">
        <f t="shared" si="0"/>
        <v>65519143</v>
      </c>
      <c r="I9" s="478"/>
    </row>
    <row r="10" spans="1:9" ht="12.75" customHeight="1">
      <c r="A10" s="30" t="s">
        <v>144</v>
      </c>
      <c r="B10" s="248"/>
      <c r="C10" s="248"/>
      <c r="D10" s="248">
        <f>SUM(B10:C10)</f>
        <v>0</v>
      </c>
      <c r="E10" s="242" t="s">
        <v>84</v>
      </c>
      <c r="F10" s="248">
        <v>14332087</v>
      </c>
      <c r="G10" s="248">
        <v>14936420</v>
      </c>
      <c r="H10" s="248">
        <f t="shared" si="0"/>
        <v>29268507</v>
      </c>
      <c r="I10" s="478"/>
    </row>
    <row r="11" spans="1:9" ht="12.75" customHeight="1">
      <c r="A11" s="242"/>
      <c r="B11" s="248"/>
      <c r="C11" s="248"/>
      <c r="D11" s="248"/>
      <c r="E11" s="242" t="s">
        <v>145</v>
      </c>
      <c r="F11" s="248">
        <v>10000000</v>
      </c>
      <c r="G11" s="248">
        <v>-2258112</v>
      </c>
      <c r="H11" s="248">
        <f t="shared" si="0"/>
        <v>7741888</v>
      </c>
      <c r="I11" s="478"/>
    </row>
    <row r="12" spans="1:9" ht="12.75" customHeight="1">
      <c r="A12" s="31"/>
      <c r="B12" s="248"/>
      <c r="C12" s="248"/>
      <c r="D12" s="248"/>
      <c r="E12" s="243"/>
      <c r="F12" s="248"/>
      <c r="G12" s="248"/>
      <c r="H12" s="248"/>
      <c r="I12" s="478"/>
    </row>
    <row r="13" spans="1:9" ht="12.75" customHeight="1">
      <c r="A13" s="243"/>
      <c r="B13" s="248"/>
      <c r="C13" s="248"/>
      <c r="D13" s="248"/>
      <c r="E13" s="243"/>
      <c r="F13" s="248"/>
      <c r="G13" s="248"/>
      <c r="H13" s="248"/>
      <c r="I13" s="478"/>
    </row>
    <row r="14" spans="1:9" ht="12.75" customHeight="1">
      <c r="A14" s="243"/>
      <c r="B14" s="248"/>
      <c r="C14" s="248"/>
      <c r="D14" s="248"/>
      <c r="E14" s="243"/>
      <c r="F14" s="248"/>
      <c r="G14" s="248"/>
      <c r="H14" s="248"/>
      <c r="I14" s="478"/>
    </row>
    <row r="15" spans="1:9" ht="12.75" customHeight="1">
      <c r="A15" s="244"/>
      <c r="B15" s="249"/>
      <c r="C15" s="249"/>
      <c r="D15" s="249"/>
      <c r="E15" s="243"/>
      <c r="F15" s="249"/>
      <c r="G15" s="249"/>
      <c r="H15" s="249"/>
      <c r="I15" s="478"/>
    </row>
    <row r="16" spans="1:9" ht="15" customHeight="1">
      <c r="A16" s="245" t="s">
        <v>414</v>
      </c>
      <c r="B16" s="250">
        <f>+B6+B7+B8+B9+B11+B12+B13+B14+B15+B10</f>
        <v>1361770904</v>
      </c>
      <c r="C16" s="250">
        <f>+C6+C7+C8+C9+C11+C12+C13+C14+C15+C10</f>
        <v>35015128</v>
      </c>
      <c r="D16" s="250">
        <f>+D6+D7+D8+D9+D11+D12+D13+D14+D15+D10</f>
        <v>1396786032</v>
      </c>
      <c r="E16" s="245" t="s">
        <v>415</v>
      </c>
      <c r="F16" s="250">
        <f>SUM(F6:F15)</f>
        <v>1560751904</v>
      </c>
      <c r="G16" s="250">
        <f>SUM(G6:G15)</f>
        <v>39819592</v>
      </c>
      <c r="H16" s="250">
        <f>SUM(H6:H15)</f>
        <v>1600571496</v>
      </c>
      <c r="I16" s="478"/>
    </row>
    <row r="17" spans="1:9" ht="12.75" customHeight="1">
      <c r="A17" s="253" t="s">
        <v>424</v>
      </c>
      <c r="B17" s="422">
        <f>+B18+B19+B20+B21</f>
        <v>168748594</v>
      </c>
      <c r="C17" s="422">
        <f>+C18+C19+C20+C21</f>
        <v>160651</v>
      </c>
      <c r="D17" s="422">
        <f>+D18+D19+D20+D21</f>
        <v>168909245</v>
      </c>
      <c r="E17" s="242" t="s">
        <v>150</v>
      </c>
      <c r="F17" s="251"/>
      <c r="G17" s="251"/>
      <c r="H17" s="251"/>
      <c r="I17" s="478"/>
    </row>
    <row r="18" spans="1:9" ht="15.75" customHeight="1">
      <c r="A18" s="242" t="s">
        <v>425</v>
      </c>
      <c r="B18" s="248">
        <v>168748594</v>
      </c>
      <c r="C18" s="420">
        <v>160651</v>
      </c>
      <c r="D18" s="420">
        <f>SUM(B18:C18)</f>
        <v>168909245</v>
      </c>
      <c r="E18" s="242" t="s">
        <v>152</v>
      </c>
      <c r="F18" s="248"/>
      <c r="G18" s="248"/>
      <c r="H18" s="248"/>
      <c r="I18" s="478"/>
    </row>
    <row r="19" spans="1:9" ht="12.75" customHeight="1">
      <c r="A19" s="242" t="s">
        <v>426</v>
      </c>
      <c r="B19" s="248"/>
      <c r="C19" s="248"/>
      <c r="D19" s="248"/>
      <c r="E19" s="242" t="s">
        <v>154</v>
      </c>
      <c r="F19" s="248"/>
      <c r="G19" s="248"/>
      <c r="H19" s="248"/>
      <c r="I19" s="478"/>
    </row>
    <row r="20" spans="1:9" ht="12.75" customHeight="1">
      <c r="A20" s="242" t="s">
        <v>427</v>
      </c>
      <c r="B20" s="248"/>
      <c r="C20" s="248"/>
      <c r="D20" s="248"/>
      <c r="E20" s="242" t="s">
        <v>156</v>
      </c>
      <c r="F20" s="248"/>
      <c r="G20" s="248"/>
      <c r="H20" s="248"/>
      <c r="I20" s="478"/>
    </row>
    <row r="21" spans="1:9" ht="12.75" customHeight="1">
      <c r="A21" s="242" t="s">
        <v>428</v>
      </c>
      <c r="B21" s="248"/>
      <c r="C21" s="248"/>
      <c r="D21" s="248"/>
      <c r="E21" s="30" t="s">
        <v>158</v>
      </c>
      <c r="F21" s="248"/>
      <c r="G21" s="248"/>
      <c r="H21" s="248"/>
      <c r="I21" s="478"/>
    </row>
    <row r="22" spans="1:9" ht="12.75" customHeight="1">
      <c r="A22" s="254" t="s">
        <v>429</v>
      </c>
      <c r="B22" s="421">
        <f>+B23+B24</f>
        <v>35000000</v>
      </c>
      <c r="C22" s="421">
        <f>+C23+C24</f>
        <v>0</v>
      </c>
      <c r="D22" s="421">
        <f>+D23+D24</f>
        <v>35000000</v>
      </c>
      <c r="E22" s="242" t="s">
        <v>160</v>
      </c>
      <c r="F22" s="248"/>
      <c r="G22" s="248"/>
      <c r="H22" s="248"/>
      <c r="I22" s="478"/>
    </row>
    <row r="23" spans="1:9" ht="12.75" customHeight="1">
      <c r="A23" s="30" t="s">
        <v>430</v>
      </c>
      <c r="B23" s="251"/>
      <c r="C23" s="251"/>
      <c r="D23" s="251"/>
      <c r="E23" s="241" t="s">
        <v>489</v>
      </c>
      <c r="F23" s="251">
        <v>35000000</v>
      </c>
      <c r="G23" s="251"/>
      <c r="H23" s="251">
        <f>SUM(F23:G23)</f>
        <v>35000000</v>
      </c>
      <c r="I23" s="478"/>
    </row>
    <row r="24" spans="1:9" ht="12.75" customHeight="1">
      <c r="A24" s="242" t="s">
        <v>435</v>
      </c>
      <c r="B24" s="420">
        <v>35000000</v>
      </c>
      <c r="C24" s="420"/>
      <c r="D24" s="420">
        <f>SUM(B24:C24)</f>
        <v>35000000</v>
      </c>
      <c r="E24" s="243"/>
      <c r="F24" s="248"/>
      <c r="G24" s="248"/>
      <c r="H24" s="248"/>
      <c r="I24" s="478"/>
    </row>
    <row r="25" spans="1:9" ht="12.75" customHeight="1">
      <c r="A25" s="245" t="s">
        <v>431</v>
      </c>
      <c r="B25" s="250">
        <f>+B17+B22</f>
        <v>203748594</v>
      </c>
      <c r="C25" s="250">
        <f>+C17+C22</f>
        <v>160651</v>
      </c>
      <c r="D25" s="250">
        <f>+D17+D22</f>
        <v>203909245</v>
      </c>
      <c r="E25" s="245" t="s">
        <v>433</v>
      </c>
      <c r="F25" s="250">
        <f>SUM(F17:F24)</f>
        <v>35000000</v>
      </c>
      <c r="G25" s="250">
        <f>SUM(G17:G24)</f>
        <v>0</v>
      </c>
      <c r="H25" s="250">
        <f>SUM(H17:H24)</f>
        <v>35000000</v>
      </c>
      <c r="I25" s="478"/>
    </row>
    <row r="26" spans="1:9" ht="12.75" customHeight="1">
      <c r="A26" s="246" t="s">
        <v>432</v>
      </c>
      <c r="B26" s="252">
        <f>+B16+B25</f>
        <v>1565519498</v>
      </c>
      <c r="C26" s="252">
        <f>+C16+C25</f>
        <v>35175779</v>
      </c>
      <c r="D26" s="252">
        <f>+D16+D25</f>
        <v>1600695277</v>
      </c>
      <c r="E26" s="246" t="s">
        <v>434</v>
      </c>
      <c r="F26" s="252">
        <f>+F16+F25</f>
        <v>1595751904</v>
      </c>
      <c r="G26" s="252">
        <f>+G16+G25</f>
        <v>39819592</v>
      </c>
      <c r="H26" s="252">
        <f>+H16+H25</f>
        <v>1635571496</v>
      </c>
      <c r="I26" s="478"/>
    </row>
    <row r="27" spans="1:9" ht="15.75" customHeight="1">
      <c r="A27" s="246" t="s">
        <v>167</v>
      </c>
      <c r="B27" s="252">
        <f>IF(B16-F16&lt;0,F16-B16,"-")</f>
        <v>198981000</v>
      </c>
      <c r="C27" s="252">
        <f>IF(C16-G16&lt;0,G16-C16,"-")</f>
        <v>4804464</v>
      </c>
      <c r="D27" s="252">
        <f>IF(D16-H16&lt;0,H16-D16,"-")</f>
        <v>203785464</v>
      </c>
      <c r="E27" s="246" t="s">
        <v>168</v>
      </c>
      <c r="F27" s="252" t="str">
        <f>IF(B16-F16&gt;0,B16-F16,"-")</f>
        <v>-</v>
      </c>
      <c r="G27" s="252" t="str">
        <f>IF(C16-G16&gt;0,C16-G16,"-")</f>
        <v>-</v>
      </c>
      <c r="H27" s="252" t="str">
        <f>IF(D16-H16&gt;0,D16-H16,"-")</f>
        <v>-</v>
      </c>
      <c r="I27" s="478"/>
    </row>
    <row r="28" spans="1:9" ht="12.75">
      <c r="A28" s="246" t="s">
        <v>170</v>
      </c>
      <c r="B28" s="252">
        <f>IF(B16+B25-F26&lt;0,F26-(B16+B25),"-")</f>
        <v>30232406</v>
      </c>
      <c r="C28" s="252">
        <f>IF(C16+C25-G26&lt;0,G26-(C16+C25),"-")</f>
        <v>4643813</v>
      </c>
      <c r="D28" s="252">
        <f>IF(D16+D25-H26&lt;0,H26-(D16+D25),"-")</f>
        <v>34876219</v>
      </c>
      <c r="E28" s="246" t="s">
        <v>171</v>
      </c>
      <c r="F28" s="252" t="str">
        <f>IF(B16+B25-F26&gt;0,B16+B25-F26,"-")</f>
        <v>-</v>
      </c>
      <c r="G28" s="252" t="str">
        <f>IF(C16+C25-G26&gt;0,C16+C25-G26,"-")</f>
        <v>-</v>
      </c>
      <c r="H28" s="252" t="str">
        <f>IF(D16+D25-H26&gt;0,D16+D25-H26,"-")</f>
        <v>-</v>
      </c>
      <c r="I28" s="478"/>
    </row>
    <row r="29" spans="1:9" ht="18.75">
      <c r="A29" s="158"/>
      <c r="B29" s="158"/>
      <c r="C29" s="158"/>
      <c r="D29" s="158"/>
      <c r="E29" s="158"/>
      <c r="I29" s="478"/>
    </row>
    <row r="30" ht="12.75">
      <c r="I30" s="478"/>
    </row>
  </sheetData>
  <sheetProtection selectLockedCells="1" selectUnlockedCells="1"/>
  <mergeCells count="4">
    <mergeCell ref="A1:F1"/>
    <mergeCell ref="I1:I30"/>
    <mergeCell ref="A3:D3"/>
    <mergeCell ref="E3:H3"/>
  </mergeCells>
  <printOptions horizontalCentered="1"/>
  <pageMargins left="0.31496062992125984" right="0.4724409448818898" top="0.9055118110236221" bottom="0.5118110236220472" header="0.6692913385826772" footer="0.5118110236220472"/>
  <pageSetup horizontalDpi="300" verticalDpi="300" orientation="landscape" paperSize="9" scale="72" r:id="rId1"/>
  <headerFooter alignWithMargins="0">
    <oddHeader xml:space="preserve">&amp;C&amp;"Times New Roman CE,Félkövér"&amp;12Létavértes Városi Önkormányzat 2023. ÉVI KÖLTSÉGVETÉSÉNEK&amp;R&amp;"Times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32"/>
  <sheetViews>
    <sheetView view="pageLayout" workbookViewId="0" topLeftCell="B1">
      <selection activeCell="J1" sqref="J1:J32"/>
    </sheetView>
  </sheetViews>
  <sheetFormatPr defaultColWidth="9.00390625" defaultRowHeight="12.75"/>
  <cols>
    <col min="1" max="1" width="6.875" style="19" customWidth="1"/>
    <col min="2" max="2" width="47.375" style="20" customWidth="1"/>
    <col min="3" max="3" width="16.375" style="19" customWidth="1"/>
    <col min="4" max="4" width="13.50390625" style="19" customWidth="1"/>
    <col min="5" max="5" width="16.375" style="19" customWidth="1"/>
    <col min="6" max="6" width="45.125" style="19" customWidth="1"/>
    <col min="7" max="7" width="16.375" style="19" customWidth="1"/>
    <col min="8" max="8" width="13.625" style="19" customWidth="1"/>
    <col min="9" max="9" width="16.375" style="19" customWidth="1"/>
    <col min="10" max="10" width="4.875" style="19" customWidth="1"/>
    <col min="11" max="16384" width="9.375" style="19" customWidth="1"/>
  </cols>
  <sheetData>
    <row r="1" spans="2:10" ht="34.5" customHeight="1">
      <c r="B1" s="477" t="s">
        <v>172</v>
      </c>
      <c r="C1" s="477"/>
      <c r="D1" s="477"/>
      <c r="E1" s="477"/>
      <c r="F1" s="477"/>
      <c r="G1" s="477"/>
      <c r="H1" s="304"/>
      <c r="I1" s="304"/>
      <c r="J1" s="478" t="s">
        <v>543</v>
      </c>
    </row>
    <row r="2" spans="7:10" ht="13.5">
      <c r="G2" s="21" t="s">
        <v>461</v>
      </c>
      <c r="H2" s="21"/>
      <c r="I2" s="21"/>
      <c r="J2" s="478"/>
    </row>
    <row r="3" spans="1:10" ht="12.75" customHeight="1">
      <c r="A3" s="484" t="s">
        <v>2</v>
      </c>
      <c r="B3" s="479" t="s">
        <v>135</v>
      </c>
      <c r="C3" s="480"/>
      <c r="D3" s="480"/>
      <c r="E3" s="480"/>
      <c r="F3" s="485" t="s">
        <v>136</v>
      </c>
      <c r="G3" s="485"/>
      <c r="H3" s="485"/>
      <c r="I3" s="485"/>
      <c r="J3" s="478"/>
    </row>
    <row r="4" spans="1:10" s="23" customFormat="1" ht="36">
      <c r="A4" s="484"/>
      <c r="B4" s="240" t="s">
        <v>137</v>
      </c>
      <c r="C4" s="157" t="s">
        <v>520</v>
      </c>
      <c r="D4" s="157" t="s">
        <v>469</v>
      </c>
      <c r="E4" s="157" t="s">
        <v>521</v>
      </c>
      <c r="F4" s="305" t="s">
        <v>137</v>
      </c>
      <c r="G4" s="306" t="s">
        <v>520</v>
      </c>
      <c r="H4" s="306" t="s">
        <v>469</v>
      </c>
      <c r="I4" s="306" t="s">
        <v>521</v>
      </c>
      <c r="J4" s="478"/>
    </row>
    <row r="5" spans="1:10" s="23" customFormat="1" ht="12.75">
      <c r="A5" s="24">
        <v>1</v>
      </c>
      <c r="B5" s="120">
        <v>2</v>
      </c>
      <c r="C5" s="24">
        <v>3</v>
      </c>
      <c r="D5" s="24">
        <v>3</v>
      </c>
      <c r="E5" s="24">
        <v>3</v>
      </c>
      <c r="F5" s="120">
        <v>4</v>
      </c>
      <c r="G5" s="24">
        <v>5</v>
      </c>
      <c r="H5" s="24">
        <v>5</v>
      </c>
      <c r="I5" s="24">
        <v>5</v>
      </c>
      <c r="J5" s="478"/>
    </row>
    <row r="6" spans="1:10" ht="12.75" customHeight="1">
      <c r="A6" s="26" t="s">
        <v>4</v>
      </c>
      <c r="B6" s="241" t="s">
        <v>173</v>
      </c>
      <c r="C6" s="432">
        <v>842517185</v>
      </c>
      <c r="D6" s="247">
        <v>-18790096</v>
      </c>
      <c r="E6" s="247">
        <f>SUM(C6:D6)</f>
        <v>823727089</v>
      </c>
      <c r="F6" s="241" t="s">
        <v>95</v>
      </c>
      <c r="G6" s="432">
        <v>843623655</v>
      </c>
      <c r="H6" s="247"/>
      <c r="I6" s="247">
        <f>SUM(G6:H6)</f>
        <v>843623655</v>
      </c>
      <c r="J6" s="478"/>
    </row>
    <row r="7" spans="1:10" ht="12.75" customHeight="1">
      <c r="A7" s="28" t="s">
        <v>13</v>
      </c>
      <c r="B7" s="242" t="s">
        <v>174</v>
      </c>
      <c r="C7" s="248">
        <v>108247394</v>
      </c>
      <c r="D7" s="248"/>
      <c r="E7" s="248">
        <f>SUM(C7:D7)</f>
        <v>108247394</v>
      </c>
      <c r="F7" s="242" t="s">
        <v>96</v>
      </c>
      <c r="G7" s="248">
        <v>426510628</v>
      </c>
      <c r="H7" s="248">
        <v>-23433909</v>
      </c>
      <c r="I7" s="248">
        <f>SUM(G7:H7)</f>
        <v>403076719</v>
      </c>
      <c r="J7" s="478"/>
    </row>
    <row r="8" spans="1:10" ht="12.75" customHeight="1">
      <c r="A8" s="28" t="s">
        <v>104</v>
      </c>
      <c r="B8" s="242" t="s">
        <v>175</v>
      </c>
      <c r="C8" s="248"/>
      <c r="D8" s="248"/>
      <c r="E8" s="248">
        <f>SUM(C8:D8)</f>
        <v>0</v>
      </c>
      <c r="F8" s="242" t="s">
        <v>97</v>
      </c>
      <c r="G8" s="248"/>
      <c r="H8" s="248"/>
      <c r="I8" s="248"/>
      <c r="J8" s="478"/>
    </row>
    <row r="9" spans="1:10" ht="12.75" customHeight="1">
      <c r="A9" s="28" t="s">
        <v>23</v>
      </c>
      <c r="B9" s="242" t="s">
        <v>176</v>
      </c>
      <c r="C9" s="248"/>
      <c r="D9" s="248"/>
      <c r="E9" s="248"/>
      <c r="F9" s="242"/>
      <c r="G9" s="248"/>
      <c r="H9" s="248"/>
      <c r="I9" s="248"/>
      <c r="J9" s="478"/>
    </row>
    <row r="10" spans="1:10" ht="12.75" customHeight="1">
      <c r="A10" s="28" t="s">
        <v>34</v>
      </c>
      <c r="B10" s="242"/>
      <c r="C10" s="248"/>
      <c r="D10" s="248"/>
      <c r="E10" s="248"/>
      <c r="F10" s="243"/>
      <c r="G10" s="248"/>
      <c r="H10" s="248"/>
      <c r="I10" s="248"/>
      <c r="J10" s="478"/>
    </row>
    <row r="11" spans="1:10" ht="12.75" customHeight="1">
      <c r="A11" s="28" t="s">
        <v>115</v>
      </c>
      <c r="B11" s="243"/>
      <c r="C11" s="248"/>
      <c r="D11" s="248"/>
      <c r="E11" s="248"/>
      <c r="F11" s="243"/>
      <c r="G11" s="248"/>
      <c r="H11" s="248"/>
      <c r="I11" s="248"/>
      <c r="J11" s="478"/>
    </row>
    <row r="12" spans="1:10" ht="12.75" customHeight="1">
      <c r="A12" s="28" t="s">
        <v>45</v>
      </c>
      <c r="B12" s="243"/>
      <c r="C12" s="248"/>
      <c r="D12" s="248"/>
      <c r="E12" s="248"/>
      <c r="F12" s="243"/>
      <c r="G12" s="248"/>
      <c r="H12" s="248"/>
      <c r="I12" s="248"/>
      <c r="J12" s="478"/>
    </row>
    <row r="13" spans="1:10" ht="12.75" customHeight="1">
      <c r="A13" s="28" t="s">
        <v>50</v>
      </c>
      <c r="B13" s="243"/>
      <c r="C13" s="248"/>
      <c r="D13" s="248"/>
      <c r="E13" s="248"/>
      <c r="F13" s="243"/>
      <c r="G13" s="248"/>
      <c r="H13" s="248"/>
      <c r="I13" s="248"/>
      <c r="J13" s="478"/>
    </row>
    <row r="14" spans="1:10" ht="12.75">
      <c r="A14" s="28" t="s">
        <v>127</v>
      </c>
      <c r="B14" s="243"/>
      <c r="C14" s="248"/>
      <c r="D14" s="248"/>
      <c r="E14" s="248"/>
      <c r="F14" s="243"/>
      <c r="G14" s="248"/>
      <c r="H14" s="248"/>
      <c r="I14" s="248"/>
      <c r="J14" s="478"/>
    </row>
    <row r="15" spans="1:10" ht="12.75" customHeight="1">
      <c r="A15" s="35" t="s">
        <v>146</v>
      </c>
      <c r="B15" s="310"/>
      <c r="C15" s="251"/>
      <c r="D15" s="251"/>
      <c r="E15" s="251"/>
      <c r="F15" s="30" t="s">
        <v>145</v>
      </c>
      <c r="G15" s="251"/>
      <c r="H15" s="251"/>
      <c r="I15" s="251"/>
      <c r="J15" s="478"/>
    </row>
    <row r="16" spans="1:10" ht="18.75" customHeight="1">
      <c r="A16" s="33" t="s">
        <v>147</v>
      </c>
      <c r="B16" s="245" t="s">
        <v>414</v>
      </c>
      <c r="C16" s="250">
        <f>+C6+C7+C8+C10+C11+C12+C13+C14+C15</f>
        <v>950764579</v>
      </c>
      <c r="D16" s="250">
        <f>+D6+D7+D8+D10+D11+D12+D13+D14+D15</f>
        <v>-18790096</v>
      </c>
      <c r="E16" s="250">
        <f>+E6+E7+E8+E10+E11+E12+E13+E14+E15</f>
        <v>931974483</v>
      </c>
      <c r="F16" s="245" t="s">
        <v>502</v>
      </c>
      <c r="G16" s="250">
        <f>SUM(G6:G15)</f>
        <v>1270134283</v>
      </c>
      <c r="H16" s="250">
        <f>SUM(H6:H15)</f>
        <v>-23433909</v>
      </c>
      <c r="I16" s="250">
        <f>SUM(I6:I15)</f>
        <v>1246700374</v>
      </c>
      <c r="J16" s="478"/>
    </row>
    <row r="17" spans="1:10" ht="12.75" customHeight="1">
      <c r="A17" s="26" t="s">
        <v>148</v>
      </c>
      <c r="B17" s="311" t="s">
        <v>177</v>
      </c>
      <c r="C17" s="317">
        <f>+C18+C19+C20+C21+C22</f>
        <v>349602110</v>
      </c>
      <c r="D17" s="317">
        <f>+D18+D19+D20+D21+D22</f>
        <v>0</v>
      </c>
      <c r="E17" s="317">
        <f>+E18+E19+E20+E21+E22</f>
        <v>349602110</v>
      </c>
      <c r="F17" s="242" t="s">
        <v>150</v>
      </c>
      <c r="G17" s="247"/>
      <c r="H17" s="247"/>
      <c r="I17" s="247"/>
      <c r="J17" s="478"/>
    </row>
    <row r="18" spans="1:10" ht="12.75" customHeight="1">
      <c r="A18" s="28" t="s">
        <v>149</v>
      </c>
      <c r="B18" s="312" t="s">
        <v>178</v>
      </c>
      <c r="C18" s="424">
        <v>349602110</v>
      </c>
      <c r="D18" s="248"/>
      <c r="E18" s="248">
        <f>SUM(C18:D18)</f>
        <v>349602110</v>
      </c>
      <c r="F18" s="242" t="s">
        <v>179</v>
      </c>
      <c r="G18" s="248"/>
      <c r="H18" s="248"/>
      <c r="I18" s="248"/>
      <c r="J18" s="478"/>
    </row>
    <row r="19" spans="1:10" ht="12.75" customHeight="1">
      <c r="A19" s="26" t="s">
        <v>151</v>
      </c>
      <c r="B19" s="312" t="s">
        <v>180</v>
      </c>
      <c r="C19" s="248"/>
      <c r="D19" s="248"/>
      <c r="E19" s="248"/>
      <c r="F19" s="242" t="s">
        <v>154</v>
      </c>
      <c r="G19" s="248"/>
      <c r="H19" s="248"/>
      <c r="I19" s="248"/>
      <c r="J19" s="478"/>
    </row>
    <row r="20" spans="1:10" ht="12.75" customHeight="1">
      <c r="A20" s="28" t="s">
        <v>153</v>
      </c>
      <c r="B20" s="312" t="s">
        <v>181</v>
      </c>
      <c r="C20" s="248"/>
      <c r="D20" s="248"/>
      <c r="E20" s="248"/>
      <c r="F20" s="242" t="s">
        <v>156</v>
      </c>
      <c r="G20" s="248"/>
      <c r="H20" s="248"/>
      <c r="I20" s="248"/>
      <c r="J20" s="478"/>
    </row>
    <row r="21" spans="1:10" ht="12.75" customHeight="1">
      <c r="A21" s="26" t="s">
        <v>155</v>
      </c>
      <c r="B21" s="312" t="s">
        <v>466</v>
      </c>
      <c r="C21" s="248"/>
      <c r="D21" s="248"/>
      <c r="E21" s="248"/>
      <c r="F21" s="30" t="s">
        <v>158</v>
      </c>
      <c r="G21" s="248"/>
      <c r="H21" s="248"/>
      <c r="I21" s="248"/>
      <c r="J21" s="478"/>
    </row>
    <row r="22" spans="1:10" ht="12.75" customHeight="1">
      <c r="A22" s="28" t="s">
        <v>157</v>
      </c>
      <c r="B22" s="313" t="s">
        <v>182</v>
      </c>
      <c r="C22" s="248"/>
      <c r="D22" s="248"/>
      <c r="E22" s="248"/>
      <c r="F22" s="242" t="s">
        <v>183</v>
      </c>
      <c r="G22" s="248"/>
      <c r="H22" s="248"/>
      <c r="I22" s="248"/>
      <c r="J22" s="478"/>
    </row>
    <row r="23" spans="1:10" ht="12.75" customHeight="1">
      <c r="A23" s="26" t="s">
        <v>159</v>
      </c>
      <c r="B23" s="314" t="s">
        <v>184</v>
      </c>
      <c r="C23" s="318">
        <f>+C24+C25+C26+C27+C28</f>
        <v>0</v>
      </c>
      <c r="D23" s="318">
        <f>+D24+D25+D26+D27+D28</f>
        <v>0</v>
      </c>
      <c r="E23" s="318">
        <f>+E24+E25+E26+E27+E28</f>
        <v>0</v>
      </c>
      <c r="F23" s="241" t="s">
        <v>162</v>
      </c>
      <c r="G23" s="248"/>
      <c r="H23" s="248"/>
      <c r="I23" s="248"/>
      <c r="J23" s="478"/>
    </row>
    <row r="24" spans="1:10" ht="12.75" customHeight="1">
      <c r="A24" s="28" t="s">
        <v>161</v>
      </c>
      <c r="B24" s="313" t="s">
        <v>185</v>
      </c>
      <c r="C24" s="248"/>
      <c r="D24" s="248"/>
      <c r="E24" s="248"/>
      <c r="F24" s="241" t="s">
        <v>186</v>
      </c>
      <c r="G24" s="248"/>
      <c r="H24" s="248"/>
      <c r="I24" s="248"/>
      <c r="J24" s="478"/>
    </row>
    <row r="25" spans="1:10" ht="12.75" customHeight="1">
      <c r="A25" s="26" t="s">
        <v>163</v>
      </c>
      <c r="B25" s="313" t="s">
        <v>187</v>
      </c>
      <c r="C25" s="248"/>
      <c r="D25" s="248"/>
      <c r="E25" s="248"/>
      <c r="F25" s="307"/>
      <c r="G25" s="248"/>
      <c r="H25" s="248"/>
      <c r="I25" s="248"/>
      <c r="J25" s="478"/>
    </row>
    <row r="26" spans="1:10" ht="12.75" customHeight="1">
      <c r="A26" s="28" t="s">
        <v>164</v>
      </c>
      <c r="B26" s="312" t="s">
        <v>188</v>
      </c>
      <c r="C26" s="248"/>
      <c r="D26" s="248"/>
      <c r="E26" s="248"/>
      <c r="F26" s="307"/>
      <c r="G26" s="248"/>
      <c r="H26" s="248"/>
      <c r="I26" s="248"/>
      <c r="J26" s="478"/>
    </row>
    <row r="27" spans="1:10" ht="12.75" customHeight="1">
      <c r="A27" s="26" t="s">
        <v>165</v>
      </c>
      <c r="B27" s="315" t="s">
        <v>189</v>
      </c>
      <c r="C27" s="248"/>
      <c r="D27" s="248"/>
      <c r="E27" s="248"/>
      <c r="F27" s="243"/>
      <c r="G27" s="248"/>
      <c r="H27" s="248"/>
      <c r="I27" s="248"/>
      <c r="J27" s="478"/>
    </row>
    <row r="28" spans="1:10" ht="12.75" customHeight="1">
      <c r="A28" s="28" t="s">
        <v>166</v>
      </c>
      <c r="B28" s="316" t="s">
        <v>190</v>
      </c>
      <c r="C28" s="248"/>
      <c r="D28" s="248"/>
      <c r="E28" s="248"/>
      <c r="F28" s="307"/>
      <c r="G28" s="248"/>
      <c r="H28" s="248"/>
      <c r="I28" s="248"/>
      <c r="J28" s="478"/>
    </row>
    <row r="29" spans="1:10" ht="21.75" customHeight="1">
      <c r="A29" s="33" t="s">
        <v>169</v>
      </c>
      <c r="B29" s="245" t="s">
        <v>191</v>
      </c>
      <c r="C29" s="250">
        <f>+C17+C23</f>
        <v>349602110</v>
      </c>
      <c r="D29" s="250">
        <f>+D17+D23</f>
        <v>0</v>
      </c>
      <c r="E29" s="250">
        <f>+E17+E23</f>
        <v>349602110</v>
      </c>
      <c r="F29" s="245" t="s">
        <v>192</v>
      </c>
      <c r="G29" s="250">
        <f>SUM(G17:G28)</f>
        <v>0</v>
      </c>
      <c r="H29" s="250">
        <f>SUM(H17:H28)</f>
        <v>0</v>
      </c>
      <c r="I29" s="250">
        <f>SUM(I17:I28)</f>
        <v>0</v>
      </c>
      <c r="J29" s="478"/>
    </row>
    <row r="30" spans="1:10" ht="12.75">
      <c r="A30" s="33" t="s">
        <v>193</v>
      </c>
      <c r="B30" s="246" t="s">
        <v>194</v>
      </c>
      <c r="C30" s="252">
        <f>+C16+C29</f>
        <v>1300366689</v>
      </c>
      <c r="D30" s="252">
        <f>+D16+D29</f>
        <v>-18790096</v>
      </c>
      <c r="E30" s="252">
        <f>+E16+E29</f>
        <v>1281576593</v>
      </c>
      <c r="F30" s="246" t="s">
        <v>195</v>
      </c>
      <c r="G30" s="252">
        <f>+G16+G29</f>
        <v>1270134283</v>
      </c>
      <c r="H30" s="252">
        <f>+H16+H29</f>
        <v>-23433909</v>
      </c>
      <c r="I30" s="252">
        <f>+I16+I29</f>
        <v>1246700374</v>
      </c>
      <c r="J30" s="478"/>
    </row>
    <row r="31" spans="1:10" ht="12.75">
      <c r="A31" s="33" t="s">
        <v>196</v>
      </c>
      <c r="B31" s="246" t="s">
        <v>167</v>
      </c>
      <c r="C31" s="252">
        <f>IF(C16-G16&lt;0,G16-C16,"-")</f>
        <v>319369704</v>
      </c>
      <c r="D31" s="252" t="str">
        <f>IF(D16-H16&lt;0,H16-D16,"-")</f>
        <v>-</v>
      </c>
      <c r="E31" s="252">
        <f>IF(E16-I16&lt;0,I16-E16,"-")</f>
        <v>314725891</v>
      </c>
      <c r="F31" s="246" t="s">
        <v>168</v>
      </c>
      <c r="G31" s="252" t="str">
        <f>IF(C16-G16&gt;0,C16-G16,"-")</f>
        <v>-</v>
      </c>
      <c r="H31" s="252">
        <f>IF(D16-H16&gt;0,D16-H16,"-")</f>
        <v>4643813</v>
      </c>
      <c r="I31" s="252" t="str">
        <f>IF(E16-I16&gt;0,E16-I16,"-")</f>
        <v>-</v>
      </c>
      <c r="J31" s="478"/>
    </row>
    <row r="32" spans="1:10" ht="12.75">
      <c r="A32" s="33" t="s">
        <v>197</v>
      </c>
      <c r="B32" s="246" t="s">
        <v>170</v>
      </c>
      <c r="C32" s="252" t="str">
        <f>IF(C16+C29-G30&lt;0,G30-(C16+C29),"-")</f>
        <v>-</v>
      </c>
      <c r="D32" s="252" t="str">
        <f>IF(D16+D29-H30&lt;0,H30-(D16+D29),"-")</f>
        <v>-</v>
      </c>
      <c r="E32" s="252" t="str">
        <f>IF(E16+E29-I30&lt;0,I30-(E16+E29),"-")</f>
        <v>-</v>
      </c>
      <c r="F32" s="246" t="s">
        <v>171</v>
      </c>
      <c r="G32" s="252">
        <f>IF(C16+C29-G30&gt;0,C16+C29-G30,"-")</f>
        <v>30232406</v>
      </c>
      <c r="H32" s="252">
        <f>IF(D16+D29-H30&gt;0,D16+D29-H30,"-")</f>
        <v>4643813</v>
      </c>
      <c r="I32" s="252">
        <f>IF(E16+E29-I30&gt;0,E16+E29-I30,"-")</f>
        <v>34876219</v>
      </c>
      <c r="J32" s="478"/>
    </row>
  </sheetData>
  <sheetProtection selectLockedCells="1" selectUnlockedCells="1"/>
  <mergeCells count="5">
    <mergeCell ref="B1:G1"/>
    <mergeCell ref="J1:J32"/>
    <mergeCell ref="A3:A4"/>
    <mergeCell ref="B3:E3"/>
    <mergeCell ref="F3:I3"/>
  </mergeCells>
  <printOptions horizontalCentered="1"/>
  <pageMargins left="0.7874015748031497" right="0.7874015748031497" top="0.9055118110236221" bottom="0.6299212598425197" header="0.35433070866141736" footer="0.5118110236220472"/>
  <pageSetup horizontalDpi="300" verticalDpi="300" orientation="landscape" paperSize="9" scale="73" r:id="rId1"/>
  <headerFooter alignWithMargins="0">
    <oddHeader>&amp;C&amp;"Times New Roman CE,Félkövér"&amp;12Létavértes Városi Önkormányzat 2023. ÉVI KÖLTSÉGVETÉSÉNEK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view="pageLayout" workbookViewId="0" topLeftCell="B1">
      <selection activeCell="E5" sqref="E5"/>
    </sheetView>
  </sheetViews>
  <sheetFormatPr defaultColWidth="9.00390625" defaultRowHeight="12.75"/>
  <cols>
    <col min="1" max="1" width="50.375" style="37" hidden="1" customWidth="1"/>
    <col min="2" max="2" width="42.875" style="37" customWidth="1"/>
    <col min="3" max="3" width="16.125" style="37" customWidth="1"/>
    <col min="4" max="4" width="15.00390625" style="37" customWidth="1"/>
    <col min="5" max="5" width="18.125" style="37" customWidth="1"/>
    <col min="6" max="6" width="14.50390625" style="37" bestFit="1" customWidth="1"/>
    <col min="7" max="7" width="14.00390625" style="37" customWidth="1"/>
    <col min="8" max="8" width="9.375" style="37" customWidth="1"/>
    <col min="9" max="9" width="10.625" style="37" bestFit="1" customWidth="1"/>
    <col min="10" max="16384" width="9.375" style="37" customWidth="1"/>
  </cols>
  <sheetData>
    <row r="1" spans="1:5" ht="15.75" customHeight="1">
      <c r="A1" s="38"/>
      <c r="B1" s="38" t="s">
        <v>470</v>
      </c>
      <c r="D1" s="39"/>
      <c r="E1" s="335" t="s">
        <v>471</v>
      </c>
    </row>
    <row r="2" spans="1:8" ht="43.5" customHeight="1">
      <c r="A2" s="259"/>
      <c r="B2" s="259" t="s">
        <v>199</v>
      </c>
      <c r="C2" s="157" t="s">
        <v>520</v>
      </c>
      <c r="D2" s="157" t="s">
        <v>469</v>
      </c>
      <c r="E2" s="240" t="s">
        <v>521</v>
      </c>
      <c r="F2" s="326"/>
      <c r="G2" s="327"/>
      <c r="H2" s="42"/>
    </row>
    <row r="3" spans="1:7" ht="15">
      <c r="A3" s="260"/>
      <c r="B3" s="260">
        <v>1</v>
      </c>
      <c r="C3" s="260">
        <v>3</v>
      </c>
      <c r="D3" s="255">
        <v>4</v>
      </c>
      <c r="E3" s="319">
        <v>5</v>
      </c>
      <c r="F3" s="328"/>
      <c r="G3" s="329"/>
    </row>
    <row r="4" spans="1:8" ht="15">
      <c r="A4" s="261" t="s">
        <v>460</v>
      </c>
      <c r="B4" s="455" t="s">
        <v>523</v>
      </c>
      <c r="C4" s="456">
        <v>179436758</v>
      </c>
      <c r="D4" s="263"/>
      <c r="E4" s="320">
        <f aca="true" t="shared" si="0" ref="E4:E35">SUM(C4:D4)</f>
        <v>179436758</v>
      </c>
      <c r="F4" s="330"/>
      <c r="G4" s="331"/>
      <c r="H4" s="297"/>
    </row>
    <row r="5" spans="1:8" ht="15">
      <c r="A5" s="261" t="s">
        <v>460</v>
      </c>
      <c r="B5" s="455" t="s">
        <v>524</v>
      </c>
      <c r="C5" s="456">
        <v>3000000</v>
      </c>
      <c r="D5" s="263"/>
      <c r="E5" s="320">
        <f t="shared" si="0"/>
        <v>3000000</v>
      </c>
      <c r="F5" s="330"/>
      <c r="G5" s="331"/>
      <c r="H5" s="297"/>
    </row>
    <row r="6" spans="1:8" ht="15">
      <c r="A6" s="261" t="s">
        <v>460</v>
      </c>
      <c r="B6" s="455" t="s">
        <v>525</v>
      </c>
      <c r="C6" s="456">
        <v>336986542</v>
      </c>
      <c r="D6" s="264"/>
      <c r="E6" s="321">
        <f t="shared" si="0"/>
        <v>336986542</v>
      </c>
      <c r="F6" s="330"/>
      <c r="G6" s="331"/>
      <c r="H6" s="297"/>
    </row>
    <row r="7" spans="1:8" ht="15">
      <c r="A7" s="265"/>
      <c r="B7" s="457" t="s">
        <v>526</v>
      </c>
      <c r="C7" s="456">
        <v>24786464</v>
      </c>
      <c r="D7" s="267">
        <v>-13482753</v>
      </c>
      <c r="E7" s="322">
        <f t="shared" si="0"/>
        <v>11303711</v>
      </c>
      <c r="F7" s="330"/>
      <c r="G7" s="331"/>
      <c r="H7" s="297"/>
    </row>
    <row r="8" spans="1:8" ht="15">
      <c r="A8" s="265"/>
      <c r="B8" s="458" t="s">
        <v>527</v>
      </c>
      <c r="C8" s="456">
        <v>9951156</v>
      </c>
      <c r="D8" s="268">
        <v>-9951156</v>
      </c>
      <c r="E8" s="323">
        <f t="shared" si="0"/>
        <v>0</v>
      </c>
      <c r="F8" s="330"/>
      <c r="G8" s="331"/>
      <c r="H8" s="297"/>
    </row>
    <row r="9" spans="1:8" ht="15">
      <c r="A9" s="265"/>
      <c r="B9" s="455" t="s">
        <v>506</v>
      </c>
      <c r="C9" s="456">
        <v>308803404</v>
      </c>
      <c r="D9" s="268"/>
      <c r="E9" s="323">
        <f t="shared" si="0"/>
        <v>308803404</v>
      </c>
      <c r="F9" s="330"/>
      <c r="G9" s="331"/>
      <c r="H9" s="297"/>
    </row>
    <row r="10" spans="1:8" ht="15">
      <c r="A10" s="265"/>
      <c r="B10" s="458" t="s">
        <v>507</v>
      </c>
      <c r="C10" s="459">
        <v>126218224</v>
      </c>
      <c r="D10" s="268"/>
      <c r="E10" s="323">
        <f t="shared" si="0"/>
        <v>126218224</v>
      </c>
      <c r="F10" s="330"/>
      <c r="G10" s="331"/>
      <c r="H10" s="297"/>
    </row>
    <row r="11" spans="1:8" ht="15">
      <c r="A11" s="265"/>
      <c r="B11" s="458" t="s">
        <v>508</v>
      </c>
      <c r="C11" s="459">
        <v>189890774</v>
      </c>
      <c r="D11" s="268"/>
      <c r="E11" s="323">
        <f t="shared" si="0"/>
        <v>189890774</v>
      </c>
      <c r="F11" s="330"/>
      <c r="G11" s="331"/>
      <c r="H11" s="297"/>
    </row>
    <row r="12" spans="1:8" ht="15">
      <c r="A12" s="265"/>
      <c r="B12" s="458" t="s">
        <v>528</v>
      </c>
      <c r="C12" s="456">
        <v>800000</v>
      </c>
      <c r="D12" s="268"/>
      <c r="E12" s="323">
        <f t="shared" si="0"/>
        <v>800000</v>
      </c>
      <c r="F12" s="330"/>
      <c r="G12" s="331"/>
      <c r="H12" s="297"/>
    </row>
    <row r="13" spans="1:8" ht="15">
      <c r="A13" s="269"/>
      <c r="B13" s="455" t="s">
        <v>509</v>
      </c>
      <c r="C13" s="459">
        <v>12287250</v>
      </c>
      <c r="D13" s="270"/>
      <c r="E13" s="324">
        <f t="shared" si="0"/>
        <v>12287250</v>
      </c>
      <c r="F13" s="332"/>
      <c r="G13" s="331"/>
      <c r="H13" s="297"/>
    </row>
    <row r="14" spans="1:8" ht="15">
      <c r="A14" s="271"/>
      <c r="B14" s="458" t="s">
        <v>529</v>
      </c>
      <c r="C14" s="456">
        <v>2500000</v>
      </c>
      <c r="D14" s="272"/>
      <c r="E14" s="325">
        <f t="shared" si="0"/>
        <v>2500000</v>
      </c>
      <c r="F14" s="330"/>
      <c r="G14" s="331"/>
      <c r="H14" s="297"/>
    </row>
    <row r="15" spans="1:8" ht="15">
      <c r="A15" s="271"/>
      <c r="B15" s="460" t="s">
        <v>530</v>
      </c>
      <c r="C15" s="461">
        <v>323850</v>
      </c>
      <c r="D15" s="272"/>
      <c r="E15" s="325">
        <f t="shared" si="0"/>
        <v>323850</v>
      </c>
      <c r="F15" s="330"/>
      <c r="G15" s="331"/>
      <c r="H15" s="297"/>
    </row>
    <row r="16" spans="1:8" ht="15">
      <c r="A16" s="271"/>
      <c r="B16" s="462" t="s">
        <v>510</v>
      </c>
      <c r="C16" s="463">
        <v>4000000</v>
      </c>
      <c r="D16" s="272"/>
      <c r="E16" s="325">
        <f t="shared" si="0"/>
        <v>4000000</v>
      </c>
      <c r="F16" s="330"/>
      <c r="G16" s="331"/>
      <c r="H16" s="297"/>
    </row>
    <row r="17" spans="1:8" ht="15">
      <c r="A17" s="298"/>
      <c r="B17" s="455" t="s">
        <v>531</v>
      </c>
      <c r="C17" s="464">
        <v>19000000</v>
      </c>
      <c r="D17" s="264"/>
      <c r="E17" s="321">
        <f t="shared" si="0"/>
        <v>19000000</v>
      </c>
      <c r="F17" s="330"/>
      <c r="G17" s="331"/>
      <c r="H17" s="297"/>
    </row>
    <row r="18" spans="1:8" ht="15">
      <c r="A18" s="265"/>
      <c r="B18" s="465" t="s">
        <v>511</v>
      </c>
      <c r="C18" s="463">
        <v>1500000</v>
      </c>
      <c r="D18" s="267"/>
      <c r="E18" s="322">
        <f t="shared" si="0"/>
        <v>1500000</v>
      </c>
      <c r="F18" s="330"/>
      <c r="G18" s="331"/>
      <c r="H18" s="297"/>
    </row>
    <row r="19" spans="1:8" ht="15">
      <c r="A19" s="265"/>
      <c r="B19" s="465" t="s">
        <v>512</v>
      </c>
      <c r="C19" s="463">
        <v>4800000</v>
      </c>
      <c r="D19" s="267"/>
      <c r="E19" s="322">
        <f t="shared" si="0"/>
        <v>4800000</v>
      </c>
      <c r="F19" s="330"/>
      <c r="G19" s="331"/>
      <c r="H19" s="297"/>
    </row>
    <row r="20" spans="1:8" ht="15">
      <c r="A20" s="265"/>
      <c r="B20" s="465" t="s">
        <v>532</v>
      </c>
      <c r="C20" s="463">
        <v>200000</v>
      </c>
      <c r="D20" s="267"/>
      <c r="E20" s="322">
        <f t="shared" si="0"/>
        <v>200000</v>
      </c>
      <c r="F20" s="330"/>
      <c r="G20" s="331"/>
      <c r="H20" s="297"/>
    </row>
    <row r="21" spans="1:8" ht="15">
      <c r="A21" s="265"/>
      <c r="B21" s="465" t="s">
        <v>533</v>
      </c>
      <c r="C21" s="461">
        <v>3300000</v>
      </c>
      <c r="D21" s="267"/>
      <c r="E21" s="322">
        <f t="shared" si="0"/>
        <v>3300000</v>
      </c>
      <c r="F21" s="330"/>
      <c r="G21" s="331"/>
      <c r="H21" s="297"/>
    </row>
    <row r="22" spans="1:8" ht="15">
      <c r="A22" s="265"/>
      <c r="B22" s="462" t="s">
        <v>513</v>
      </c>
      <c r="C22" s="461">
        <v>100000</v>
      </c>
      <c r="D22" s="267"/>
      <c r="E22" s="322">
        <f t="shared" si="0"/>
        <v>100000</v>
      </c>
      <c r="F22" s="330"/>
      <c r="G22" s="331"/>
      <c r="H22" s="297"/>
    </row>
    <row r="23" spans="1:8" ht="15">
      <c r="A23" s="261"/>
      <c r="B23" s="462" t="s">
        <v>514</v>
      </c>
      <c r="C23" s="461">
        <v>500000</v>
      </c>
      <c r="D23" s="268"/>
      <c r="E23" s="323">
        <f t="shared" si="0"/>
        <v>500000</v>
      </c>
      <c r="F23" s="330"/>
      <c r="G23" s="331"/>
      <c r="H23" s="297"/>
    </row>
    <row r="24" spans="1:8" ht="15">
      <c r="A24" s="265"/>
      <c r="B24" s="462" t="s">
        <v>534</v>
      </c>
      <c r="C24" s="461">
        <v>400000</v>
      </c>
      <c r="D24" s="268"/>
      <c r="E24" s="323">
        <f t="shared" si="0"/>
        <v>400000</v>
      </c>
      <c r="F24" s="330"/>
      <c r="G24" s="331"/>
      <c r="H24" s="297"/>
    </row>
    <row r="25" spans="1:8" ht="15">
      <c r="A25" s="265"/>
      <c r="B25" s="462" t="s">
        <v>535</v>
      </c>
      <c r="C25" s="461">
        <v>285750</v>
      </c>
      <c r="D25" s="268"/>
      <c r="E25" s="323">
        <f t="shared" si="0"/>
        <v>285750</v>
      </c>
      <c r="F25" s="330"/>
      <c r="G25" s="331"/>
      <c r="H25" s="297"/>
    </row>
    <row r="26" spans="1:8" ht="15">
      <c r="A26" s="265"/>
      <c r="B26" s="462" t="s">
        <v>515</v>
      </c>
      <c r="C26" s="456">
        <v>6142355</v>
      </c>
      <c r="D26" s="268"/>
      <c r="E26" s="323">
        <f t="shared" si="0"/>
        <v>6142355</v>
      </c>
      <c r="F26" s="330"/>
      <c r="G26" s="331"/>
      <c r="H26" s="297"/>
    </row>
    <row r="27" spans="1:8" ht="15">
      <c r="A27" s="265"/>
      <c r="B27" s="455" t="s">
        <v>516</v>
      </c>
      <c r="C27" s="456">
        <v>500000</v>
      </c>
      <c r="D27" s="267"/>
      <c r="E27" s="322">
        <f t="shared" si="0"/>
        <v>500000</v>
      </c>
      <c r="F27" s="330"/>
      <c r="G27" s="331"/>
      <c r="H27" s="297"/>
    </row>
    <row r="28" spans="1:8" ht="15">
      <c r="A28" s="265"/>
      <c r="B28" s="457" t="s">
        <v>517</v>
      </c>
      <c r="C28" s="461">
        <v>23795111</v>
      </c>
      <c r="D28" s="267"/>
      <c r="E28" s="322">
        <f t="shared" si="0"/>
        <v>23795111</v>
      </c>
      <c r="F28" s="330"/>
      <c r="G28" s="331"/>
      <c r="H28" s="297"/>
    </row>
    <row r="29" spans="1:8" ht="15">
      <c r="A29" s="299"/>
      <c r="B29" s="466" t="s">
        <v>536</v>
      </c>
      <c r="C29" s="461">
        <v>1000000</v>
      </c>
      <c r="D29" s="268"/>
      <c r="E29" s="323">
        <f t="shared" si="0"/>
        <v>1000000</v>
      </c>
      <c r="F29" s="330"/>
      <c r="G29" s="331"/>
      <c r="H29" s="297"/>
    </row>
    <row r="30" spans="1:8" ht="15">
      <c r="A30" s="265"/>
      <c r="B30" s="462" t="s">
        <v>518</v>
      </c>
      <c r="C30" s="461">
        <v>500000</v>
      </c>
      <c r="D30" s="267"/>
      <c r="E30" s="322">
        <f t="shared" si="0"/>
        <v>500000</v>
      </c>
      <c r="F30" s="330"/>
      <c r="G30" s="331"/>
      <c r="H30" s="297"/>
    </row>
    <row r="31" spans="1:8" ht="15">
      <c r="A31" s="265"/>
      <c r="B31" s="462" t="s">
        <v>537</v>
      </c>
      <c r="C31" s="461">
        <v>250000</v>
      </c>
      <c r="D31" s="267"/>
      <c r="E31" s="322">
        <f t="shared" si="0"/>
        <v>250000</v>
      </c>
      <c r="F31" s="330"/>
      <c r="G31" s="331"/>
      <c r="H31" s="297"/>
    </row>
    <row r="32" spans="1:8" ht="15">
      <c r="A32" s="261"/>
      <c r="B32" s="462" t="s">
        <v>538</v>
      </c>
      <c r="C32" s="461">
        <v>1000000</v>
      </c>
      <c r="D32" s="267"/>
      <c r="E32" s="322">
        <f t="shared" si="0"/>
        <v>1000000</v>
      </c>
      <c r="F32" s="330"/>
      <c r="G32" s="331"/>
      <c r="H32" s="297"/>
    </row>
    <row r="33" spans="1:8" ht="15">
      <c r="A33" s="265"/>
      <c r="B33" s="462" t="s">
        <v>539</v>
      </c>
      <c r="C33" s="461">
        <v>962000</v>
      </c>
      <c r="D33" s="268"/>
      <c r="E33" s="323">
        <f t="shared" si="0"/>
        <v>962000</v>
      </c>
      <c r="F33" s="330"/>
      <c r="G33" s="331"/>
      <c r="H33" s="297"/>
    </row>
    <row r="34" spans="1:9" s="40" customFormat="1" ht="17.25" customHeight="1">
      <c r="A34" s="261"/>
      <c r="B34" s="462" t="s">
        <v>540</v>
      </c>
      <c r="C34" s="461">
        <v>2270252</v>
      </c>
      <c r="D34" s="268"/>
      <c r="E34" s="323">
        <f t="shared" si="0"/>
        <v>2270252</v>
      </c>
      <c r="F34" s="333"/>
      <c r="G34" s="334"/>
      <c r="I34" s="300"/>
    </row>
    <row r="35" spans="2:5" ht="15">
      <c r="B35" s="462" t="s">
        <v>490</v>
      </c>
      <c r="C35" s="461">
        <v>4644393</v>
      </c>
      <c r="D35" s="268"/>
      <c r="E35" s="323">
        <f t="shared" si="0"/>
        <v>4644393</v>
      </c>
    </row>
    <row r="36" spans="1:5" ht="15.75">
      <c r="A36" s="41"/>
      <c r="B36" s="277" t="s">
        <v>202</v>
      </c>
      <c r="C36" s="278">
        <f>SUM(C4:C35)</f>
        <v>1270134283</v>
      </c>
      <c r="D36" s="278">
        <f>SUM(D4:D35)</f>
        <v>-23433909</v>
      </c>
      <c r="E36" s="278">
        <f>SUM(E4:E35)</f>
        <v>1246700374</v>
      </c>
    </row>
    <row r="37" spans="4:5" ht="15">
      <c r="D37" s="301"/>
      <c r="E37" s="301"/>
    </row>
  </sheetData>
  <sheetProtection selectLockedCells="1" selectUnlockedCells="1"/>
  <printOptions horizontalCentered="1"/>
  <pageMargins left="0.7874015748031497" right="0.7874015748031497" top="1.1811023622047245" bottom="0.7874015748031497" header="0.7874015748031497" footer="0.5118110236220472"/>
  <pageSetup horizontalDpi="300" verticalDpi="300" orientation="portrait" paperSize="9" scale="95" r:id="rId1"/>
  <headerFooter alignWithMargins="0">
    <oddHeader>&amp;C&amp;"Times New Roman CE,Félkövér"&amp;12Létavértes Városi Önkormányzat 2023. évi költségvetése&amp;R&amp;"Times New Roman CE,Félkövér dőlt"&amp;11 
5. melléklet a 9/2023. (V.25) önkormányzati rendelethez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view="pageLayout" workbookViewId="0" topLeftCell="A1">
      <selection activeCell="D3" sqref="D3"/>
    </sheetView>
  </sheetViews>
  <sheetFormatPr defaultColWidth="9.00390625" defaultRowHeight="18" customHeight="1"/>
  <cols>
    <col min="1" max="1" width="39.875" style="43" customWidth="1"/>
    <col min="2" max="3" width="16.625" style="44" customWidth="1"/>
    <col min="4" max="4" width="18.875" style="19" customWidth="1"/>
    <col min="5" max="6" width="12.875" style="44" customWidth="1"/>
    <col min="7" max="7" width="13.875" style="44" customWidth="1"/>
    <col min="8" max="16384" width="9.375" style="44" customWidth="1"/>
  </cols>
  <sheetData>
    <row r="1" spans="1:4" ht="25.5" customHeight="1">
      <c r="A1" s="486" t="s">
        <v>200</v>
      </c>
      <c r="B1" s="486"/>
      <c r="C1" s="486"/>
      <c r="D1" s="486"/>
    </row>
    <row r="2" spans="1:4" ht="22.5" customHeight="1">
      <c r="A2" s="20"/>
      <c r="B2" s="19"/>
      <c r="C2" s="19"/>
      <c r="D2" s="45" t="s">
        <v>461</v>
      </c>
    </row>
    <row r="3" spans="1:4" s="46" customFormat="1" ht="44.25" customHeight="1">
      <c r="A3" s="22" t="s">
        <v>201</v>
      </c>
      <c r="B3" s="240" t="s">
        <v>520</v>
      </c>
      <c r="C3" s="308" t="s">
        <v>469</v>
      </c>
      <c r="D3" s="308" t="s">
        <v>521</v>
      </c>
    </row>
    <row r="4" spans="1:4" s="19" customFormat="1" ht="12" customHeight="1">
      <c r="A4" s="47">
        <v>1</v>
      </c>
      <c r="B4" s="337">
        <v>2</v>
      </c>
      <c r="C4" s="309">
        <v>3</v>
      </c>
      <c r="D4" s="338">
        <v>4</v>
      </c>
    </row>
    <row r="5" spans="1:4" ht="15.75" customHeight="1">
      <c r="A5" s="455" t="s">
        <v>523</v>
      </c>
      <c r="B5" s="456">
        <v>179436758</v>
      </c>
      <c r="C5" s="262"/>
      <c r="D5" s="273">
        <f aca="true" t="shared" si="0" ref="D5:D21">SUM(B5:C5)</f>
        <v>179436758</v>
      </c>
    </row>
    <row r="6" spans="1:4" ht="15.75" customHeight="1">
      <c r="A6" s="455" t="s">
        <v>506</v>
      </c>
      <c r="B6" s="456">
        <v>308803404</v>
      </c>
      <c r="C6" s="262"/>
      <c r="D6" s="273">
        <f t="shared" si="0"/>
        <v>308803404</v>
      </c>
    </row>
    <row r="7" spans="1:4" ht="15.75" customHeight="1">
      <c r="A7" s="458" t="s">
        <v>507</v>
      </c>
      <c r="B7" s="459">
        <v>126218224</v>
      </c>
      <c r="C7" s="262"/>
      <c r="D7" s="273">
        <f t="shared" si="0"/>
        <v>126218224</v>
      </c>
    </row>
    <row r="8" spans="1:4" ht="15.75" customHeight="1">
      <c r="A8" s="458" t="s">
        <v>508</v>
      </c>
      <c r="B8" s="459">
        <v>189890774</v>
      </c>
      <c r="C8" s="266"/>
      <c r="D8" s="273">
        <f t="shared" si="0"/>
        <v>189890774</v>
      </c>
    </row>
    <row r="9" spans="1:4" ht="15.75" customHeight="1">
      <c r="A9" s="455" t="s">
        <v>509</v>
      </c>
      <c r="B9" s="459">
        <v>12287250</v>
      </c>
      <c r="C9" s="266"/>
      <c r="D9" s="273">
        <f t="shared" si="0"/>
        <v>12287250</v>
      </c>
    </row>
    <row r="10" spans="1:4" ht="15.75" customHeight="1">
      <c r="A10" s="460" t="s">
        <v>530</v>
      </c>
      <c r="B10" s="461">
        <v>323850</v>
      </c>
      <c r="C10" s="266"/>
      <c r="D10" s="273">
        <f t="shared" si="0"/>
        <v>323850</v>
      </c>
    </row>
    <row r="11" spans="1:4" ht="15.75" customHeight="1">
      <c r="A11" s="462" t="s">
        <v>510</v>
      </c>
      <c r="B11" s="463">
        <v>4000000</v>
      </c>
      <c r="C11" s="266"/>
      <c r="D11" s="273">
        <f t="shared" si="0"/>
        <v>4000000</v>
      </c>
    </row>
    <row r="12" spans="1:4" ht="15.75" customHeight="1">
      <c r="A12" s="465" t="s">
        <v>511</v>
      </c>
      <c r="B12" s="463">
        <v>1000000</v>
      </c>
      <c r="C12" s="266"/>
      <c r="D12" s="273">
        <f t="shared" si="0"/>
        <v>1000000</v>
      </c>
    </row>
    <row r="13" spans="1:4" ht="15.75" customHeight="1">
      <c r="A13" s="465" t="s">
        <v>512</v>
      </c>
      <c r="B13" s="463">
        <v>4800000</v>
      </c>
      <c r="C13" s="266"/>
      <c r="D13" s="273">
        <f t="shared" si="0"/>
        <v>4800000</v>
      </c>
    </row>
    <row r="14" spans="1:4" ht="15.75" customHeight="1">
      <c r="A14" s="465" t="s">
        <v>532</v>
      </c>
      <c r="B14" s="463">
        <v>200000</v>
      </c>
      <c r="C14" s="262"/>
      <c r="D14" s="273">
        <f t="shared" si="0"/>
        <v>200000</v>
      </c>
    </row>
    <row r="15" spans="1:4" ht="15.75" customHeight="1">
      <c r="A15" s="462" t="s">
        <v>513</v>
      </c>
      <c r="B15" s="461">
        <v>100000</v>
      </c>
      <c r="C15" s="262"/>
      <c r="D15" s="273">
        <f t="shared" si="0"/>
        <v>100000</v>
      </c>
    </row>
    <row r="16" spans="1:4" ht="15.75" customHeight="1">
      <c r="A16" s="462" t="s">
        <v>534</v>
      </c>
      <c r="B16" s="461">
        <v>400000</v>
      </c>
      <c r="C16" s="262"/>
      <c r="D16" s="273">
        <f t="shared" si="0"/>
        <v>400000</v>
      </c>
    </row>
    <row r="17" spans="1:4" ht="15.75" customHeight="1">
      <c r="A17" s="462" t="s">
        <v>535</v>
      </c>
      <c r="B17" s="461">
        <v>285750</v>
      </c>
      <c r="C17" s="262"/>
      <c r="D17" s="273">
        <f t="shared" si="0"/>
        <v>285750</v>
      </c>
    </row>
    <row r="18" spans="1:4" ht="15.75" customHeight="1">
      <c r="A18" s="457" t="s">
        <v>517</v>
      </c>
      <c r="B18" s="461">
        <v>8001000</v>
      </c>
      <c r="C18" s="262"/>
      <c r="D18" s="273">
        <f t="shared" si="0"/>
        <v>8001000</v>
      </c>
    </row>
    <row r="19" spans="1:4" s="276" customFormat="1" ht="18" customHeight="1">
      <c r="A19" s="462" t="s">
        <v>540</v>
      </c>
      <c r="B19" s="461">
        <v>2270252</v>
      </c>
      <c r="C19" s="266"/>
      <c r="D19" s="273">
        <f t="shared" si="0"/>
        <v>2270252</v>
      </c>
    </row>
    <row r="20" spans="1:4" ht="18" customHeight="1">
      <c r="A20" s="462" t="s">
        <v>539</v>
      </c>
      <c r="B20" s="461">
        <v>962000</v>
      </c>
      <c r="C20" s="266"/>
      <c r="D20" s="273">
        <f t="shared" si="0"/>
        <v>962000</v>
      </c>
    </row>
    <row r="21" spans="1:4" ht="18" customHeight="1">
      <c r="A21" s="462" t="s">
        <v>490</v>
      </c>
      <c r="B21" s="461">
        <v>4644393</v>
      </c>
      <c r="C21" s="266"/>
      <c r="D21" s="273">
        <f t="shared" si="0"/>
        <v>4644393</v>
      </c>
    </row>
    <row r="22" spans="1:4" s="276" customFormat="1" ht="18" customHeight="1">
      <c r="A22" s="434"/>
      <c r="B22" s="433"/>
      <c r="C22" s="262"/>
      <c r="D22" s="423"/>
    </row>
    <row r="23" spans="1:4" ht="18" customHeight="1">
      <c r="A23" s="434"/>
      <c r="B23" s="433"/>
      <c r="C23" s="262"/>
      <c r="D23" s="302"/>
    </row>
    <row r="24" spans="1:4" ht="18" customHeight="1">
      <c r="A24" s="434"/>
      <c r="B24" s="433"/>
      <c r="C24" s="262"/>
      <c r="D24" s="302"/>
    </row>
    <row r="25" spans="1:4" ht="18" customHeight="1">
      <c r="A25" s="435"/>
      <c r="B25" s="433"/>
      <c r="C25" s="262"/>
      <c r="D25" s="302"/>
    </row>
    <row r="26" spans="1:4" ht="18" customHeight="1">
      <c r="A26" s="434"/>
      <c r="B26" s="433"/>
      <c r="C26" s="262"/>
      <c r="D26" s="302"/>
    </row>
    <row r="27" spans="1:4" ht="18" customHeight="1">
      <c r="A27" s="434"/>
      <c r="B27" s="433"/>
      <c r="C27" s="268"/>
      <c r="D27" s="454"/>
    </row>
    <row r="28" spans="1:4" s="276" customFormat="1" ht="18" customHeight="1">
      <c r="A28" s="295" t="s">
        <v>467</v>
      </c>
      <c r="B28" s="275">
        <f>SUM(B5:B27)</f>
        <v>843623655</v>
      </c>
      <c r="C28" s="275">
        <f>SUM(C5:C27)</f>
        <v>0</v>
      </c>
      <c r="D28" s="275">
        <f>SUM(D5:D27)</f>
        <v>843623655</v>
      </c>
    </row>
  </sheetData>
  <sheetProtection selectLockedCells="1" selectUnlockedCells="1"/>
  <mergeCells count="1">
    <mergeCell ref="A1:D1"/>
  </mergeCells>
  <printOptions horizontalCentered="1"/>
  <pageMargins left="0.7874015748031497" right="0.7874015748031497" top="0.9055118110236221" bottom="0.4724409448818898" header="0.31496062992125984" footer="0.5118110236220472"/>
  <pageSetup horizontalDpi="600" verticalDpi="600" orientation="portrait" paperSize="9" scale="94" r:id="rId1"/>
  <headerFooter alignWithMargins="0">
    <oddHeader>&amp;C&amp;"Times New Roman CE,Félkövér"&amp;12Létavértes Városi Önkormányzat 2023. évi költségvetése&amp;R&amp;"Times New Roman CE,Félkövér dőlt"&amp;11
6. melléklet a 9/2023. (V.25)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Layout" workbookViewId="0" topLeftCell="A1">
      <selection activeCell="C7" sqref="C7"/>
    </sheetView>
  </sheetViews>
  <sheetFormatPr defaultColWidth="9.00390625" defaultRowHeight="18" customHeight="1"/>
  <cols>
    <col min="1" max="1" width="60.625" style="43" customWidth="1"/>
    <col min="2" max="3" width="16.625" style="44" customWidth="1"/>
    <col min="4" max="4" width="18.875" style="44" customWidth="1"/>
    <col min="5" max="6" width="12.875" style="44" customWidth="1"/>
    <col min="7" max="7" width="13.875" style="44" customWidth="1"/>
    <col min="8" max="16384" width="9.375" style="44" customWidth="1"/>
  </cols>
  <sheetData>
    <row r="1" spans="1:4" ht="24.75" customHeight="1">
      <c r="A1" s="486" t="s">
        <v>203</v>
      </c>
      <c r="B1" s="486"/>
      <c r="C1" s="486"/>
      <c r="D1" s="336"/>
    </row>
    <row r="2" spans="1:4" ht="23.25" customHeight="1">
      <c r="A2" s="20"/>
      <c r="B2" s="19"/>
      <c r="C2" s="19"/>
      <c r="D2" s="45" t="s">
        <v>461</v>
      </c>
    </row>
    <row r="3" spans="1:4" s="46" customFormat="1" ht="48.75" customHeight="1">
      <c r="A3" s="240" t="s">
        <v>204</v>
      </c>
      <c r="B3" s="157" t="s">
        <v>520</v>
      </c>
      <c r="C3" s="343" t="s">
        <v>469</v>
      </c>
      <c r="D3" s="343" t="s">
        <v>521</v>
      </c>
    </row>
    <row r="4" spans="1:4" s="19" customFormat="1" ht="15" customHeight="1">
      <c r="A4" s="339">
        <v>1</v>
      </c>
      <c r="B4" s="344">
        <v>2</v>
      </c>
      <c r="C4" s="344">
        <v>3</v>
      </c>
      <c r="D4" s="344">
        <v>4</v>
      </c>
    </row>
    <row r="5" spans="1:4" s="274" customFormat="1" ht="15.75" customHeight="1">
      <c r="A5" s="455" t="s">
        <v>524</v>
      </c>
      <c r="B5" s="467">
        <v>3000000</v>
      </c>
      <c r="C5" s="345"/>
      <c r="D5" s="346">
        <f>SUM(B5:C5)</f>
        <v>3000000</v>
      </c>
    </row>
    <row r="6" spans="1:4" s="274" customFormat="1" ht="15.75" customHeight="1">
      <c r="A6" s="455" t="s">
        <v>525</v>
      </c>
      <c r="B6" s="467">
        <v>336986542</v>
      </c>
      <c r="C6" s="347"/>
      <c r="D6" s="425">
        <f aca="true" t="shared" si="0" ref="D6:D15">SUM(B6:C6)</f>
        <v>336986542</v>
      </c>
    </row>
    <row r="7" spans="1:4" ht="15.75" customHeight="1">
      <c r="A7" s="457" t="s">
        <v>526</v>
      </c>
      <c r="B7" s="468">
        <v>24786464</v>
      </c>
      <c r="C7" s="347">
        <v>-13482753</v>
      </c>
      <c r="D7" s="425">
        <f t="shared" si="0"/>
        <v>11303711</v>
      </c>
    </row>
    <row r="8" spans="1:4" ht="15.75" customHeight="1">
      <c r="A8" s="458" t="s">
        <v>527</v>
      </c>
      <c r="B8" s="469">
        <v>9951156</v>
      </c>
      <c r="C8" s="349">
        <v>-9951156</v>
      </c>
      <c r="D8" s="425">
        <f t="shared" si="0"/>
        <v>0</v>
      </c>
    </row>
    <row r="9" spans="1:4" ht="15.75" customHeight="1">
      <c r="A9" s="458" t="s">
        <v>529</v>
      </c>
      <c r="B9" s="469">
        <v>2500000</v>
      </c>
      <c r="C9" s="350"/>
      <c r="D9" s="425">
        <f t="shared" si="0"/>
        <v>2500000</v>
      </c>
    </row>
    <row r="10" spans="1:4" ht="15.75" customHeight="1">
      <c r="A10" s="455" t="s">
        <v>531</v>
      </c>
      <c r="B10" s="467">
        <v>19000000</v>
      </c>
      <c r="C10" s="351"/>
      <c r="D10" s="425">
        <f t="shared" si="0"/>
        <v>19000000</v>
      </c>
    </row>
    <row r="11" spans="1:4" ht="15.75" customHeight="1">
      <c r="A11" s="465" t="s">
        <v>511</v>
      </c>
      <c r="B11" s="470">
        <v>500000</v>
      </c>
      <c r="C11" s="351"/>
      <c r="D11" s="425">
        <f t="shared" si="0"/>
        <v>500000</v>
      </c>
    </row>
    <row r="12" spans="1:4" ht="15.75" customHeight="1">
      <c r="A12" s="465" t="s">
        <v>533</v>
      </c>
      <c r="B12" s="461">
        <v>3300000</v>
      </c>
      <c r="C12" s="351"/>
      <c r="D12" s="425">
        <f t="shared" si="0"/>
        <v>3300000</v>
      </c>
    </row>
    <row r="13" spans="1:4" ht="15.75" customHeight="1">
      <c r="A13" s="462" t="s">
        <v>514</v>
      </c>
      <c r="B13" s="461">
        <v>500000</v>
      </c>
      <c r="C13" s="351"/>
      <c r="D13" s="425">
        <f t="shared" si="0"/>
        <v>500000</v>
      </c>
    </row>
    <row r="14" spans="1:4" ht="15.75" customHeight="1">
      <c r="A14" s="455" t="s">
        <v>516</v>
      </c>
      <c r="B14" s="456">
        <v>500000</v>
      </c>
      <c r="C14" s="351"/>
      <c r="D14" s="348">
        <f t="shared" si="0"/>
        <v>500000</v>
      </c>
    </row>
    <row r="15" spans="1:4" ht="15.75" customHeight="1">
      <c r="A15" s="457" t="s">
        <v>517</v>
      </c>
      <c r="B15" s="461">
        <v>15794111</v>
      </c>
      <c r="C15" s="351"/>
      <c r="D15" s="348">
        <f t="shared" si="0"/>
        <v>15794111</v>
      </c>
    </row>
    <row r="16" spans="1:4" ht="15.75" customHeight="1">
      <c r="A16" s="466" t="s">
        <v>536</v>
      </c>
      <c r="B16" s="461">
        <v>1000000</v>
      </c>
      <c r="C16" s="452">
        <v>0</v>
      </c>
      <c r="D16" s="348">
        <f>SUM(B16:C16)</f>
        <v>1000000</v>
      </c>
    </row>
    <row r="17" spans="1:4" ht="15.75" customHeight="1">
      <c r="A17" s="462" t="s">
        <v>518</v>
      </c>
      <c r="B17" s="461">
        <v>500000</v>
      </c>
      <c r="C17" s="351"/>
      <c r="D17" s="348">
        <f aca="true" t="shared" si="1" ref="D17:D23">SUM(B17:C17)</f>
        <v>500000</v>
      </c>
    </row>
    <row r="18" spans="1:4" ht="15.75" customHeight="1">
      <c r="A18" s="462" t="s">
        <v>537</v>
      </c>
      <c r="B18" s="461">
        <v>250000</v>
      </c>
      <c r="C18" s="351"/>
      <c r="D18" s="348">
        <f t="shared" si="1"/>
        <v>250000</v>
      </c>
    </row>
    <row r="19" spans="1:4" ht="15.75" customHeight="1">
      <c r="A19" s="462" t="s">
        <v>538</v>
      </c>
      <c r="B19" s="461">
        <v>1000000</v>
      </c>
      <c r="C19" s="351"/>
      <c r="D19" s="348">
        <f t="shared" si="1"/>
        <v>1000000</v>
      </c>
    </row>
    <row r="20" spans="1:4" ht="15.75" customHeight="1">
      <c r="A20" s="462" t="s">
        <v>515</v>
      </c>
      <c r="B20" s="471">
        <v>6142355</v>
      </c>
      <c r="C20" s="351"/>
      <c r="D20" s="348">
        <f t="shared" si="1"/>
        <v>6142355</v>
      </c>
    </row>
    <row r="21" spans="1:4" ht="15.75" customHeight="1">
      <c r="A21" s="458" t="s">
        <v>528</v>
      </c>
      <c r="B21" s="471">
        <v>800000</v>
      </c>
      <c r="C21" s="351"/>
      <c r="D21" s="348">
        <f t="shared" si="1"/>
        <v>800000</v>
      </c>
    </row>
    <row r="22" spans="1:4" ht="15.75" customHeight="1">
      <c r="A22" s="340"/>
      <c r="B22" s="351"/>
      <c r="C22" s="351"/>
      <c r="D22" s="348">
        <f t="shared" si="1"/>
        <v>0</v>
      </c>
    </row>
    <row r="23" spans="1:4" ht="15.75" customHeight="1">
      <c r="A23" s="341"/>
      <c r="B23" s="352"/>
      <c r="C23" s="352"/>
      <c r="D23" s="453">
        <f t="shared" si="1"/>
        <v>0</v>
      </c>
    </row>
    <row r="24" spans="1:4" s="48" customFormat="1" ht="18" customHeight="1">
      <c r="A24" s="342" t="s">
        <v>202</v>
      </c>
      <c r="B24" s="353">
        <f>SUM(B5:B23)</f>
        <v>426510628</v>
      </c>
      <c r="C24" s="353">
        <f>SUM(C5:C23)</f>
        <v>-23433909</v>
      </c>
      <c r="D24" s="353">
        <f>SUM(D5:D23)</f>
        <v>403076719</v>
      </c>
    </row>
  </sheetData>
  <sheetProtection selectLockedCells="1" selectUnlockedCells="1"/>
  <mergeCells count="1">
    <mergeCell ref="A1:C1"/>
  </mergeCells>
  <printOptions horizontalCentered="1"/>
  <pageMargins left="0.7874015748031497" right="0.7874015748031497" top="1.4566929133858268" bottom="0.984251968503937" header="0.3937007874015748" footer="0.5118110236220472"/>
  <pageSetup horizontalDpi="300" verticalDpi="300" orientation="landscape" paperSize="9" scale="94" r:id="rId1"/>
  <headerFooter alignWithMargins="0">
    <oddHeader xml:space="preserve">&amp;C&amp;"Times New Roman CE,Félkövér"&amp;12Létavértes Városi Önkormányzat 2023. évi költségvetése&amp;R&amp;"Times New Roman CE,Félkövér dőlt"&amp;12 &amp;11 
7. melléklet a 9/2023. (V.25) önkormányzati rendelethez
&amp;"Times New Roman CE,Normál"&amp;10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6"/>
  <sheetViews>
    <sheetView zoomScalePageLayoutView="0" workbookViewId="0" topLeftCell="A1">
      <selection activeCell="I28" sqref="I28"/>
    </sheetView>
  </sheetViews>
  <sheetFormatPr defaultColWidth="9.00390625" defaultRowHeight="14.25" customHeight="1"/>
  <cols>
    <col min="1" max="1" width="9.125" style="49" customWidth="1"/>
    <col min="2" max="2" width="55.125" style="50" customWidth="1"/>
    <col min="3" max="3" width="19.50390625" style="51" customWidth="1"/>
    <col min="4" max="4" width="16.50390625" style="52" customWidth="1"/>
    <col min="5" max="5" width="15.00390625" style="52" bestFit="1" customWidth="1"/>
    <col min="6" max="16384" width="9.375" style="52" customWidth="1"/>
  </cols>
  <sheetData>
    <row r="1" spans="1:5" s="55" customFormat="1" ht="16.5" customHeight="1">
      <c r="A1" s="53"/>
      <c r="B1" s="54"/>
      <c r="C1" s="487" t="s">
        <v>544</v>
      </c>
      <c r="D1" s="487"/>
      <c r="E1" s="487"/>
    </row>
    <row r="2" spans="1:5" s="57" customFormat="1" ht="15" customHeight="1">
      <c r="A2" s="56" t="s">
        <v>137</v>
      </c>
      <c r="B2" s="154" t="s">
        <v>206</v>
      </c>
      <c r="C2" s="355"/>
      <c r="D2" s="355"/>
      <c r="E2" s="413" t="s">
        <v>207</v>
      </c>
    </row>
    <row r="3" spans="1:5" s="57" customFormat="1" ht="13.5" customHeight="1">
      <c r="A3" s="58" t="s">
        <v>208</v>
      </c>
      <c r="B3" s="59" t="s">
        <v>209</v>
      </c>
      <c r="C3" s="356"/>
      <c r="D3" s="356"/>
      <c r="E3" s="60">
        <v>1</v>
      </c>
    </row>
    <row r="4" spans="1:5" s="63" customFormat="1" ht="15.75" customHeight="1">
      <c r="A4" s="61"/>
      <c r="B4" s="61"/>
      <c r="E4" s="62" t="s">
        <v>461</v>
      </c>
    </row>
    <row r="5" spans="1:5" ht="26.25" customHeight="1">
      <c r="A5" s="64" t="s">
        <v>210</v>
      </c>
      <c r="B5" s="357" t="s">
        <v>211</v>
      </c>
      <c r="C5" s="370" t="s">
        <v>212</v>
      </c>
      <c r="D5" s="363" t="s">
        <v>469</v>
      </c>
      <c r="E5" s="65" t="s">
        <v>472</v>
      </c>
    </row>
    <row r="6" spans="1:5" s="68" customFormat="1" ht="12.75" customHeight="1">
      <c r="A6" s="66">
        <v>1</v>
      </c>
      <c r="B6" s="358">
        <v>2</v>
      </c>
      <c r="C6" s="371">
        <v>3</v>
      </c>
      <c r="D6" s="364">
        <v>4</v>
      </c>
      <c r="E6" s="67">
        <v>5</v>
      </c>
    </row>
    <row r="7" spans="1:5" s="68" customFormat="1" ht="15.75" customHeight="1">
      <c r="A7" s="69"/>
      <c r="B7" s="70" t="s">
        <v>135</v>
      </c>
      <c r="C7" s="372"/>
      <c r="D7" s="71"/>
      <c r="E7" s="71"/>
    </row>
    <row r="8" spans="1:5" s="68" customFormat="1" ht="12" customHeight="1">
      <c r="A8" s="6" t="s">
        <v>4</v>
      </c>
      <c r="B8" s="279" t="s">
        <v>445</v>
      </c>
      <c r="C8" s="373">
        <f>+C9+C10+C11+C12+C13+C14+C15</f>
        <v>817600022</v>
      </c>
      <c r="D8" s="373">
        <f>+D9+D10+D11+D12+D13+D14+D15</f>
        <v>57021721</v>
      </c>
      <c r="E8" s="373">
        <f>+E9+E10+E11+E12+E13+E14+E15</f>
        <v>874621743</v>
      </c>
    </row>
    <row r="9" spans="1:5" s="73" customFormat="1" ht="12" customHeight="1">
      <c r="A9" s="72" t="s">
        <v>263</v>
      </c>
      <c r="B9" s="280" t="s">
        <v>5</v>
      </c>
      <c r="C9" s="438">
        <v>216365044</v>
      </c>
      <c r="D9" s="173">
        <v>8205120</v>
      </c>
      <c r="E9" s="8">
        <f aca="true" t="shared" si="0" ref="E9:E14">SUM(C9:D9)</f>
        <v>224570164</v>
      </c>
    </row>
    <row r="10" spans="1:5" s="75" customFormat="1" ht="12" customHeight="1">
      <c r="A10" s="74" t="s">
        <v>264</v>
      </c>
      <c r="B10" s="281" t="s">
        <v>6</v>
      </c>
      <c r="C10" s="439">
        <v>287872260</v>
      </c>
      <c r="D10" s="174">
        <v>35409203</v>
      </c>
      <c r="E10" s="9">
        <f t="shared" si="0"/>
        <v>323281463</v>
      </c>
    </row>
    <row r="11" spans="1:5" s="75" customFormat="1" ht="12" customHeight="1">
      <c r="A11" s="426" t="s">
        <v>491</v>
      </c>
      <c r="B11" s="208" t="s">
        <v>492</v>
      </c>
      <c r="C11" s="439">
        <v>142063704</v>
      </c>
      <c r="D11" s="174">
        <v>4888496</v>
      </c>
      <c r="E11" s="9">
        <f t="shared" si="0"/>
        <v>146952200</v>
      </c>
    </row>
    <row r="12" spans="1:5" s="75" customFormat="1" ht="12" customHeight="1">
      <c r="A12" s="426" t="s">
        <v>493</v>
      </c>
      <c r="B12" s="208" t="s">
        <v>494</v>
      </c>
      <c r="C12" s="439">
        <v>151324043</v>
      </c>
      <c r="D12" s="174">
        <v>3717582</v>
      </c>
      <c r="E12" s="9">
        <f t="shared" si="0"/>
        <v>155041625</v>
      </c>
    </row>
    <row r="13" spans="1:5" s="75" customFormat="1" ht="12" customHeight="1">
      <c r="A13" s="74" t="s">
        <v>265</v>
      </c>
      <c r="B13" s="281" t="s">
        <v>7</v>
      </c>
      <c r="C13" s="439">
        <v>19974971</v>
      </c>
      <c r="D13" s="174">
        <v>1974000</v>
      </c>
      <c r="E13" s="9">
        <f t="shared" si="0"/>
        <v>21948971</v>
      </c>
    </row>
    <row r="14" spans="1:5" s="75" customFormat="1" ht="12" customHeight="1">
      <c r="A14" s="74" t="s">
        <v>266</v>
      </c>
      <c r="B14" s="281" t="s">
        <v>365</v>
      </c>
      <c r="C14" s="440"/>
      <c r="D14" s="367"/>
      <c r="E14" s="303">
        <f t="shared" si="0"/>
        <v>0</v>
      </c>
    </row>
    <row r="15" spans="1:5" s="73" customFormat="1" ht="12" customHeight="1">
      <c r="A15" s="76" t="s">
        <v>267</v>
      </c>
      <c r="B15" s="359" t="s">
        <v>366</v>
      </c>
      <c r="C15" s="441"/>
      <c r="D15" s="368">
        <v>2827320</v>
      </c>
      <c r="E15" s="354">
        <f>SUM(C15:D15)</f>
        <v>2827320</v>
      </c>
    </row>
    <row r="16" spans="1:5" s="73" customFormat="1" ht="12" customHeight="1">
      <c r="A16" s="6" t="s">
        <v>8</v>
      </c>
      <c r="B16" s="256" t="s">
        <v>446</v>
      </c>
      <c r="C16" s="442">
        <f>+C17+C18+C19+C20+C21</f>
        <v>174907594</v>
      </c>
      <c r="D16" s="365">
        <f>+D17+D18+D19+D20+D21</f>
        <v>-22006593</v>
      </c>
      <c r="E16" s="7">
        <f>+E17+E18+E19+E20+E21</f>
        <v>152901001</v>
      </c>
    </row>
    <row r="17" spans="1:5" s="73" customFormat="1" ht="12" customHeight="1">
      <c r="A17" s="72" t="s">
        <v>268</v>
      </c>
      <c r="B17" s="280" t="s">
        <v>9</v>
      </c>
      <c r="C17" s="443"/>
      <c r="D17" s="366"/>
      <c r="E17" s="8"/>
    </row>
    <row r="18" spans="1:5" s="73" customFormat="1" ht="12" customHeight="1">
      <c r="A18" s="74" t="s">
        <v>269</v>
      </c>
      <c r="B18" s="281" t="s">
        <v>10</v>
      </c>
      <c r="C18" s="444"/>
      <c r="D18" s="15"/>
      <c r="E18" s="9"/>
    </row>
    <row r="19" spans="1:5" s="73" customFormat="1" ht="12" customHeight="1">
      <c r="A19" s="74" t="s">
        <v>270</v>
      </c>
      <c r="B19" s="427" t="s">
        <v>499</v>
      </c>
      <c r="C19" s="444"/>
      <c r="D19" s="15"/>
      <c r="E19" s="9"/>
    </row>
    <row r="20" spans="1:5" s="73" customFormat="1" ht="12" customHeight="1">
      <c r="A20" s="74" t="s">
        <v>271</v>
      </c>
      <c r="B20" s="427" t="s">
        <v>11</v>
      </c>
      <c r="C20" s="444"/>
      <c r="D20" s="15"/>
      <c r="E20" s="9"/>
    </row>
    <row r="21" spans="1:5" s="73" customFormat="1" ht="12" customHeight="1">
      <c r="A21" s="74" t="s">
        <v>272</v>
      </c>
      <c r="B21" s="281" t="s">
        <v>12</v>
      </c>
      <c r="C21" s="439">
        <v>174907594</v>
      </c>
      <c r="D21" s="15">
        <f>-45088913+23082320</f>
        <v>-22006593</v>
      </c>
      <c r="E21" s="9">
        <f>SUM(C21:D21)</f>
        <v>152901001</v>
      </c>
    </row>
    <row r="22" spans="1:5" s="75" customFormat="1" ht="12" customHeight="1">
      <c r="A22" s="6" t="s">
        <v>13</v>
      </c>
      <c r="B22" s="279" t="s">
        <v>447</v>
      </c>
      <c r="C22" s="442">
        <f>+C23+C24+C25+C26+C27</f>
        <v>842517185</v>
      </c>
      <c r="D22" s="365">
        <f>+D23+D24+D25+D26+D27</f>
        <v>-18790096</v>
      </c>
      <c r="E22" s="7">
        <f>+E23+E24+E25+E26+E27</f>
        <v>823727089</v>
      </c>
    </row>
    <row r="23" spans="1:5" s="75" customFormat="1" ht="12" customHeight="1">
      <c r="A23" s="72" t="s">
        <v>273</v>
      </c>
      <c r="B23" s="280" t="s">
        <v>14</v>
      </c>
      <c r="C23" s="443"/>
      <c r="D23" s="366"/>
      <c r="E23" s="8"/>
    </row>
    <row r="24" spans="1:5" s="73" customFormat="1" ht="12" customHeight="1">
      <c r="A24" s="74" t="s">
        <v>274</v>
      </c>
      <c r="B24" s="281" t="s">
        <v>15</v>
      </c>
      <c r="C24" s="444"/>
      <c r="D24" s="15"/>
      <c r="E24" s="9"/>
    </row>
    <row r="25" spans="1:5" s="75" customFormat="1" ht="12" customHeight="1">
      <c r="A25" s="74" t="s">
        <v>275</v>
      </c>
      <c r="B25" s="419" t="s">
        <v>16</v>
      </c>
      <c r="C25" s="444"/>
      <c r="D25" s="15"/>
      <c r="E25" s="9"/>
    </row>
    <row r="26" spans="1:5" s="75" customFormat="1" ht="12" customHeight="1">
      <c r="A26" s="74" t="s">
        <v>276</v>
      </c>
      <c r="B26" s="419" t="s">
        <v>17</v>
      </c>
      <c r="C26" s="444"/>
      <c r="D26" s="15"/>
      <c r="E26" s="9"/>
    </row>
    <row r="27" spans="1:5" s="75" customFormat="1" ht="12" customHeight="1">
      <c r="A27" s="74" t="s">
        <v>277</v>
      </c>
      <c r="B27" s="281" t="s">
        <v>18</v>
      </c>
      <c r="C27" s="439">
        <v>842517185</v>
      </c>
      <c r="D27" s="15">
        <f>-19829171+-7960925+9000000</f>
        <v>-18790096</v>
      </c>
      <c r="E27" s="9">
        <f>SUM(C27:D27)</f>
        <v>823727089</v>
      </c>
    </row>
    <row r="28" spans="1:5" s="75" customFormat="1" ht="12" customHeight="1">
      <c r="A28" s="6" t="s">
        <v>19</v>
      </c>
      <c r="B28" s="279" t="s">
        <v>448</v>
      </c>
      <c r="C28" s="442">
        <f>+C29+C32++C33</f>
        <v>164800000</v>
      </c>
      <c r="D28" s="365">
        <f>+D29+D32++D33</f>
        <v>0</v>
      </c>
      <c r="E28" s="7">
        <f>+E29+E32++E33</f>
        <v>164800000</v>
      </c>
    </row>
    <row r="29" spans="1:5" s="75" customFormat="1" ht="12" customHeight="1">
      <c r="A29" s="74" t="s">
        <v>281</v>
      </c>
      <c r="B29" s="281" t="s">
        <v>440</v>
      </c>
      <c r="C29" s="445">
        <f>SUM(C30:C31)</f>
        <v>154000000</v>
      </c>
      <c r="D29" s="367">
        <f>SUM(D30:D31)</f>
        <v>0</v>
      </c>
      <c r="E29" s="303">
        <f>SUM(C29:D29)</f>
        <v>154000000</v>
      </c>
    </row>
    <row r="30" spans="1:5" s="75" customFormat="1" ht="12" customHeight="1">
      <c r="A30" s="74" t="s">
        <v>278</v>
      </c>
      <c r="B30" s="281" t="s">
        <v>20</v>
      </c>
      <c r="C30" s="439">
        <v>14000000</v>
      </c>
      <c r="D30" s="15"/>
      <c r="E30" s="9">
        <f>SUM(C30:D30)</f>
        <v>14000000</v>
      </c>
    </row>
    <row r="31" spans="1:5" s="75" customFormat="1" ht="12" customHeight="1">
      <c r="A31" s="74" t="s">
        <v>279</v>
      </c>
      <c r="B31" s="281" t="s">
        <v>21</v>
      </c>
      <c r="C31" s="439">
        <v>140000000</v>
      </c>
      <c r="D31" s="15"/>
      <c r="E31" s="9">
        <f>SUM(C31:D31)</f>
        <v>140000000</v>
      </c>
    </row>
    <row r="32" spans="1:5" s="75" customFormat="1" ht="12" customHeight="1">
      <c r="A32" s="74" t="s">
        <v>504</v>
      </c>
      <c r="B32" s="281" t="s">
        <v>519</v>
      </c>
      <c r="C32" s="439">
        <v>10000000</v>
      </c>
      <c r="D32" s="15"/>
      <c r="E32" s="9">
        <f>SUM(C32:D32)</f>
        <v>10000000</v>
      </c>
    </row>
    <row r="33" spans="1:5" s="75" customFormat="1" ht="12" customHeight="1">
      <c r="A33" s="76" t="s">
        <v>280</v>
      </c>
      <c r="B33" s="359" t="s">
        <v>22</v>
      </c>
      <c r="C33" s="446">
        <v>800000</v>
      </c>
      <c r="D33" s="16"/>
      <c r="E33" s="10">
        <f>SUM(C33:D33)</f>
        <v>800000</v>
      </c>
    </row>
    <row r="34" spans="1:5" s="75" customFormat="1" ht="12" customHeight="1">
      <c r="A34" s="6" t="s">
        <v>23</v>
      </c>
      <c r="B34" s="279" t="s">
        <v>449</v>
      </c>
      <c r="C34" s="442">
        <f>SUM(C35:C45)</f>
        <v>161434897</v>
      </c>
      <c r="D34" s="365">
        <f>SUM(D35:D45)</f>
        <v>0</v>
      </c>
      <c r="E34" s="7">
        <f>SUM(E35:E45)</f>
        <v>161434897</v>
      </c>
    </row>
    <row r="35" spans="1:5" s="75" customFormat="1" ht="12" customHeight="1">
      <c r="A35" s="72" t="s">
        <v>282</v>
      </c>
      <c r="B35" s="280" t="s">
        <v>24</v>
      </c>
      <c r="C35" s="447">
        <v>32200000</v>
      </c>
      <c r="D35" s="366"/>
      <c r="E35" s="8">
        <f>SUM(C35:D35)</f>
        <v>32200000</v>
      </c>
    </row>
    <row r="36" spans="1:5" s="75" customFormat="1" ht="12" customHeight="1">
      <c r="A36" s="74" t="s">
        <v>283</v>
      </c>
      <c r="B36" s="281" t="s">
        <v>25</v>
      </c>
      <c r="C36" s="439">
        <v>104916032</v>
      </c>
      <c r="D36" s="15"/>
      <c r="E36" s="9">
        <f>SUM(C36:D36)</f>
        <v>104916032</v>
      </c>
    </row>
    <row r="37" spans="1:5" s="75" customFormat="1" ht="12" customHeight="1">
      <c r="A37" s="74" t="s">
        <v>284</v>
      </c>
      <c r="B37" s="281" t="s">
        <v>26</v>
      </c>
      <c r="C37" s="439">
        <v>4024800</v>
      </c>
      <c r="D37" s="15"/>
      <c r="E37" s="9">
        <f>SUM(C37:D37)</f>
        <v>4024800</v>
      </c>
    </row>
    <row r="38" spans="1:5" s="75" customFormat="1" ht="12" customHeight="1">
      <c r="A38" s="74" t="s">
        <v>285</v>
      </c>
      <c r="B38" s="281" t="s">
        <v>27</v>
      </c>
      <c r="C38" s="439"/>
      <c r="D38" s="15"/>
      <c r="E38" s="9"/>
    </row>
    <row r="39" spans="1:5" s="75" customFormat="1" ht="12" customHeight="1">
      <c r="A39" s="74" t="s">
        <v>286</v>
      </c>
      <c r="B39" s="281" t="s">
        <v>28</v>
      </c>
      <c r="C39" s="439"/>
      <c r="D39" s="15"/>
      <c r="E39" s="9"/>
    </row>
    <row r="40" spans="1:5" s="75" customFormat="1" ht="12" customHeight="1">
      <c r="A40" s="74" t="s">
        <v>287</v>
      </c>
      <c r="B40" s="281" t="s">
        <v>29</v>
      </c>
      <c r="C40" s="439">
        <v>20294065</v>
      </c>
      <c r="D40" s="15"/>
      <c r="E40" s="9">
        <f>SUM(C40:D40)</f>
        <v>20294065</v>
      </c>
    </row>
    <row r="41" spans="1:5" s="75" customFormat="1" ht="12" customHeight="1">
      <c r="A41" s="74" t="s">
        <v>288</v>
      </c>
      <c r="B41" s="281" t="s">
        <v>30</v>
      </c>
      <c r="C41" s="444"/>
      <c r="D41" s="15"/>
      <c r="E41" s="9"/>
    </row>
    <row r="42" spans="1:5" s="75" customFormat="1" ht="12" customHeight="1">
      <c r="A42" s="74" t="s">
        <v>289</v>
      </c>
      <c r="B42" s="281" t="s">
        <v>442</v>
      </c>
      <c r="C42" s="444"/>
      <c r="D42" s="15"/>
      <c r="E42" s="9"/>
    </row>
    <row r="43" spans="1:5" s="75" customFormat="1" ht="12" customHeight="1">
      <c r="A43" s="74" t="s">
        <v>290</v>
      </c>
      <c r="B43" s="281" t="s">
        <v>32</v>
      </c>
      <c r="C43" s="444"/>
      <c r="D43" s="15"/>
      <c r="E43" s="9"/>
    </row>
    <row r="44" spans="1:5" s="75" customFormat="1" ht="12" customHeight="1">
      <c r="A44" s="76" t="s">
        <v>292</v>
      </c>
      <c r="B44" s="359" t="s">
        <v>443</v>
      </c>
      <c r="C44" s="448"/>
      <c r="D44" s="16"/>
      <c r="E44" s="10"/>
    </row>
    <row r="45" spans="1:5" s="75" customFormat="1" ht="12" customHeight="1">
      <c r="A45" s="76" t="s">
        <v>291</v>
      </c>
      <c r="B45" s="359" t="s">
        <v>33</v>
      </c>
      <c r="C45" s="448"/>
      <c r="D45" s="16"/>
      <c r="E45" s="10"/>
    </row>
    <row r="46" spans="1:5" s="75" customFormat="1" ht="12" customHeight="1">
      <c r="A46" s="6" t="s">
        <v>34</v>
      </c>
      <c r="B46" s="279" t="s">
        <v>450</v>
      </c>
      <c r="C46" s="442">
        <f>SUM(C47:C51)</f>
        <v>108247394</v>
      </c>
      <c r="D46" s="365">
        <f>SUM(D47:D51)</f>
        <v>0</v>
      </c>
      <c r="E46" s="7">
        <f>SUM(E47:E51)</f>
        <v>108247394</v>
      </c>
    </row>
    <row r="47" spans="1:5" s="75" customFormat="1" ht="12" customHeight="1">
      <c r="A47" s="72" t="s">
        <v>294</v>
      </c>
      <c r="B47" s="280" t="s">
        <v>35</v>
      </c>
      <c r="C47" s="443"/>
      <c r="D47" s="366"/>
      <c r="E47" s="8"/>
    </row>
    <row r="48" spans="1:5" s="75" customFormat="1" ht="12" customHeight="1">
      <c r="A48" s="74" t="s">
        <v>295</v>
      </c>
      <c r="B48" s="281" t="s">
        <v>36</v>
      </c>
      <c r="C48" s="444">
        <v>108247394</v>
      </c>
      <c r="D48" s="15"/>
      <c r="E48" s="9">
        <f>SUM(C48:D48)</f>
        <v>108247394</v>
      </c>
    </row>
    <row r="49" spans="1:5" s="75" customFormat="1" ht="12" customHeight="1">
      <c r="A49" s="74" t="s">
        <v>296</v>
      </c>
      <c r="B49" s="281" t="s">
        <v>37</v>
      </c>
      <c r="C49" s="444"/>
      <c r="D49" s="15"/>
      <c r="E49" s="9">
        <f>SUM(C49:D49)</f>
        <v>0</v>
      </c>
    </row>
    <row r="50" spans="1:5" s="75" customFormat="1" ht="12" customHeight="1">
      <c r="A50" s="74" t="s">
        <v>297</v>
      </c>
      <c r="B50" s="281" t="s">
        <v>38</v>
      </c>
      <c r="C50" s="444"/>
      <c r="D50" s="15"/>
      <c r="E50" s="9"/>
    </row>
    <row r="51" spans="1:5" s="75" customFormat="1" ht="12" customHeight="1">
      <c r="A51" s="76" t="s">
        <v>298</v>
      </c>
      <c r="B51" s="359" t="s">
        <v>39</v>
      </c>
      <c r="C51" s="448"/>
      <c r="D51" s="16"/>
      <c r="E51" s="10"/>
    </row>
    <row r="52" spans="1:5" s="75" customFormat="1" ht="12" customHeight="1">
      <c r="A52" s="6" t="s">
        <v>40</v>
      </c>
      <c r="B52" s="279" t="s">
        <v>451</v>
      </c>
      <c r="C52" s="442">
        <f>SUM(C53:C55)</f>
        <v>0</v>
      </c>
      <c r="D52" s="365">
        <f>SUM(D53:D55)</f>
        <v>0</v>
      </c>
      <c r="E52" s="7">
        <f>SUM(E53:E55)</f>
        <v>0</v>
      </c>
    </row>
    <row r="53" spans="1:5" s="75" customFormat="1" ht="12" customHeight="1">
      <c r="A53" s="72" t="s">
        <v>299</v>
      </c>
      <c r="B53" s="428" t="s">
        <v>495</v>
      </c>
      <c r="C53" s="443"/>
      <c r="D53" s="366"/>
      <c r="E53" s="8"/>
    </row>
    <row r="54" spans="1:5" s="75" customFormat="1" ht="12" customHeight="1">
      <c r="A54" s="74" t="s">
        <v>300</v>
      </c>
      <c r="B54" s="427" t="s">
        <v>496</v>
      </c>
      <c r="C54" s="444"/>
      <c r="D54" s="15"/>
      <c r="E54" s="9">
        <f>SUM(C54:D54)</f>
        <v>0</v>
      </c>
    </row>
    <row r="55" spans="1:5" s="75" customFormat="1" ht="12" customHeight="1">
      <c r="A55" s="74" t="s">
        <v>301</v>
      </c>
      <c r="B55" s="427" t="s">
        <v>43</v>
      </c>
      <c r="C55" s="444"/>
      <c r="D55" s="15"/>
      <c r="E55" s="9">
        <f>SUM(C55:D55)</f>
        <v>0</v>
      </c>
    </row>
    <row r="56" spans="1:5" s="75" customFormat="1" ht="12" customHeight="1">
      <c r="A56" s="76" t="s">
        <v>301</v>
      </c>
      <c r="B56" s="429" t="s">
        <v>44</v>
      </c>
      <c r="C56" s="448"/>
      <c r="D56" s="16"/>
      <c r="E56" s="10"/>
    </row>
    <row r="57" spans="1:5" s="75" customFormat="1" ht="12" customHeight="1">
      <c r="A57" s="6" t="s">
        <v>45</v>
      </c>
      <c r="B57" s="256" t="s">
        <v>452</v>
      </c>
      <c r="C57" s="442">
        <f>SUM(C58:C60)</f>
        <v>0</v>
      </c>
      <c r="D57" s="365">
        <f>SUM(D58:D60)</f>
        <v>0</v>
      </c>
      <c r="E57" s="7">
        <f>SUM(E58:E60)</f>
        <v>0</v>
      </c>
    </row>
    <row r="58" spans="1:5" s="75" customFormat="1" ht="12" customHeight="1">
      <c r="A58" s="72" t="s">
        <v>302</v>
      </c>
      <c r="B58" s="428" t="s">
        <v>497</v>
      </c>
      <c r="C58" s="444"/>
      <c r="D58" s="15"/>
      <c r="E58" s="9"/>
    </row>
    <row r="59" spans="1:5" s="75" customFormat="1" ht="12" customHeight="1">
      <c r="A59" s="74" t="s">
        <v>303</v>
      </c>
      <c r="B59" s="427" t="s">
        <v>498</v>
      </c>
      <c r="C59" s="444"/>
      <c r="D59" s="15"/>
      <c r="E59" s="9">
        <f>SUM(C59:D59)</f>
        <v>0</v>
      </c>
    </row>
    <row r="60" spans="1:5" s="75" customFormat="1" ht="12" customHeight="1">
      <c r="A60" s="74" t="s">
        <v>304</v>
      </c>
      <c r="B60" s="427" t="s">
        <v>48</v>
      </c>
      <c r="C60" s="444"/>
      <c r="D60" s="15"/>
      <c r="E60" s="9">
        <f>SUM(C60:D60)</f>
        <v>0</v>
      </c>
    </row>
    <row r="61" spans="1:5" s="75" customFormat="1" ht="12" customHeight="1">
      <c r="A61" s="76" t="s">
        <v>304</v>
      </c>
      <c r="B61" s="359" t="s">
        <v>49</v>
      </c>
      <c r="C61" s="444"/>
      <c r="D61" s="15"/>
      <c r="E61" s="9"/>
    </row>
    <row r="62" spans="1:5" s="75" customFormat="1" ht="12" customHeight="1">
      <c r="A62" s="6" t="s">
        <v>50</v>
      </c>
      <c r="B62" s="279" t="s">
        <v>51</v>
      </c>
      <c r="C62" s="442">
        <f>+C8+C16+C22+C28+C34+C46+C52+C57</f>
        <v>2269507092</v>
      </c>
      <c r="D62" s="365">
        <f>+D8+D16+D22+D28+D34+D46+D52+D57</f>
        <v>16225032</v>
      </c>
      <c r="E62" s="7">
        <f>+E8+E16+E22+E28+E34+E46+E52+E57</f>
        <v>2285732124</v>
      </c>
    </row>
    <row r="63" spans="1:5" s="75" customFormat="1" ht="12" customHeight="1">
      <c r="A63" s="77" t="s">
        <v>213</v>
      </c>
      <c r="B63" s="256" t="s">
        <v>453</v>
      </c>
      <c r="C63" s="442">
        <f>SUM(C64:C66)</f>
        <v>0</v>
      </c>
      <c r="D63" s="365">
        <f>SUM(D64:D66)</f>
        <v>0</v>
      </c>
      <c r="E63" s="7">
        <f>SUM(E64:E66)</f>
        <v>0</v>
      </c>
    </row>
    <row r="64" spans="1:5" s="75" customFormat="1" ht="12" customHeight="1">
      <c r="A64" s="72" t="s">
        <v>305</v>
      </c>
      <c r="B64" s="280" t="s">
        <v>52</v>
      </c>
      <c r="C64" s="444"/>
      <c r="D64" s="15"/>
      <c r="E64" s="9"/>
    </row>
    <row r="65" spans="1:5" s="75" customFormat="1" ht="12" customHeight="1">
      <c r="A65" s="74" t="s">
        <v>306</v>
      </c>
      <c r="B65" s="281" t="s">
        <v>53</v>
      </c>
      <c r="C65" s="444"/>
      <c r="D65" s="15"/>
      <c r="E65" s="9"/>
    </row>
    <row r="66" spans="1:5" s="75" customFormat="1" ht="12" customHeight="1">
      <c r="A66" s="76" t="s">
        <v>307</v>
      </c>
      <c r="B66" s="360" t="s">
        <v>54</v>
      </c>
      <c r="C66" s="444"/>
      <c r="D66" s="15"/>
      <c r="E66" s="9"/>
    </row>
    <row r="67" spans="1:5" s="75" customFormat="1" ht="12" customHeight="1">
      <c r="A67" s="77" t="s">
        <v>55</v>
      </c>
      <c r="B67" s="256" t="s">
        <v>454</v>
      </c>
      <c r="C67" s="442">
        <f>SUM(C68:C71)</f>
        <v>0</v>
      </c>
      <c r="D67" s="365">
        <f>SUM(D68:D71)</f>
        <v>0</v>
      </c>
      <c r="E67" s="7">
        <f>SUM(E68:E71)</f>
        <v>0</v>
      </c>
    </row>
    <row r="68" spans="1:5" s="75" customFormat="1" ht="12" customHeight="1">
      <c r="A68" s="72" t="s">
        <v>402</v>
      </c>
      <c r="B68" s="280" t="s">
        <v>56</v>
      </c>
      <c r="C68" s="444"/>
      <c r="D68" s="15"/>
      <c r="E68" s="9"/>
    </row>
    <row r="69" spans="1:5" s="75" customFormat="1" ht="12" customHeight="1">
      <c r="A69" s="74" t="s">
        <v>402</v>
      </c>
      <c r="B69" s="281" t="s">
        <v>57</v>
      </c>
      <c r="C69" s="444"/>
      <c r="D69" s="15"/>
      <c r="E69" s="9"/>
    </row>
    <row r="70" spans="1:5" s="75" customFormat="1" ht="12" customHeight="1">
      <c r="A70" s="72" t="s">
        <v>402</v>
      </c>
      <c r="B70" s="281" t="s">
        <v>58</v>
      </c>
      <c r="C70" s="444"/>
      <c r="D70" s="15"/>
      <c r="E70" s="9"/>
    </row>
    <row r="71" spans="1:5" s="75" customFormat="1" ht="12" customHeight="1">
      <c r="A71" s="74" t="s">
        <v>402</v>
      </c>
      <c r="B71" s="359" t="s">
        <v>59</v>
      </c>
      <c r="C71" s="444"/>
      <c r="D71" s="15"/>
      <c r="E71" s="9"/>
    </row>
    <row r="72" spans="1:5" s="75" customFormat="1" ht="12" customHeight="1">
      <c r="A72" s="77" t="s">
        <v>60</v>
      </c>
      <c r="B72" s="256" t="s">
        <v>455</v>
      </c>
      <c r="C72" s="442">
        <f>SUM(C73:C74)</f>
        <v>510960482</v>
      </c>
      <c r="D72" s="365">
        <f>SUM(D73:D74)</f>
        <v>28682</v>
      </c>
      <c r="E72" s="7">
        <f>SUM(E73:E74)</f>
        <v>510989164</v>
      </c>
    </row>
    <row r="73" spans="1:5" s="75" customFormat="1" ht="12" customHeight="1">
      <c r="A73" s="72" t="s">
        <v>403</v>
      </c>
      <c r="B73" s="280" t="s">
        <v>61</v>
      </c>
      <c r="C73" s="444">
        <v>510960482</v>
      </c>
      <c r="D73" s="15">
        <v>28682</v>
      </c>
      <c r="E73" s="9">
        <f>SUM(C73:D73)</f>
        <v>510989164</v>
      </c>
    </row>
    <row r="74" spans="1:5" s="75" customFormat="1" ht="12" customHeight="1">
      <c r="A74" s="76" t="s">
        <v>444</v>
      </c>
      <c r="B74" s="359" t="s">
        <v>62</v>
      </c>
      <c r="C74" s="444"/>
      <c r="D74" s="15"/>
      <c r="E74" s="9"/>
    </row>
    <row r="75" spans="1:5" s="73" customFormat="1" ht="12" customHeight="1">
      <c r="A75" s="77" t="s">
        <v>63</v>
      </c>
      <c r="B75" s="256" t="s">
        <v>456</v>
      </c>
      <c r="C75" s="442">
        <f>SUM(C76:C78)</f>
        <v>35000000</v>
      </c>
      <c r="D75" s="365">
        <f>SUM(D76:D78)</f>
        <v>0</v>
      </c>
      <c r="E75" s="7">
        <f>SUM(E76:E78)</f>
        <v>35000000</v>
      </c>
    </row>
    <row r="76" spans="1:5" s="75" customFormat="1" ht="12" customHeight="1">
      <c r="A76" s="72" t="s">
        <v>308</v>
      </c>
      <c r="B76" s="280" t="s">
        <v>64</v>
      </c>
      <c r="C76" s="444">
        <v>35000000</v>
      </c>
      <c r="D76" s="15"/>
      <c r="E76" s="9">
        <f>SUM(C76:D76)</f>
        <v>35000000</v>
      </c>
    </row>
    <row r="77" spans="1:5" s="75" customFormat="1" ht="12" customHeight="1">
      <c r="A77" s="74" t="s">
        <v>404</v>
      </c>
      <c r="B77" s="281" t="s">
        <v>65</v>
      </c>
      <c r="C77" s="444"/>
      <c r="D77" s="15"/>
      <c r="E77" s="9"/>
    </row>
    <row r="78" spans="1:5" s="75" customFormat="1" ht="12" customHeight="1">
      <c r="A78" s="76" t="s">
        <v>309</v>
      </c>
      <c r="B78" s="359" t="s">
        <v>66</v>
      </c>
      <c r="C78" s="444"/>
      <c r="D78" s="15"/>
      <c r="E78" s="9"/>
    </row>
    <row r="79" spans="1:5" s="75" customFormat="1" ht="12" customHeight="1">
      <c r="A79" s="77" t="s">
        <v>67</v>
      </c>
      <c r="B79" s="256" t="s">
        <v>457</v>
      </c>
      <c r="C79" s="442">
        <f>SUM(C80:C83)</f>
        <v>0</v>
      </c>
      <c r="D79" s="365">
        <f>SUM(D80:D83)</f>
        <v>0</v>
      </c>
      <c r="E79" s="7">
        <f>SUM(E80:E83)</f>
        <v>0</v>
      </c>
    </row>
    <row r="80" spans="1:5" s="75" customFormat="1" ht="12" customHeight="1">
      <c r="A80" s="78" t="s">
        <v>407</v>
      </c>
      <c r="B80" s="280" t="s">
        <v>68</v>
      </c>
      <c r="C80" s="444"/>
      <c r="D80" s="15"/>
      <c r="E80" s="9"/>
    </row>
    <row r="81" spans="1:5" s="75" customFormat="1" ht="12" customHeight="1">
      <c r="A81" s="79" t="s">
        <v>407</v>
      </c>
      <c r="B81" s="281" t="s">
        <v>69</v>
      </c>
      <c r="C81" s="444"/>
      <c r="D81" s="15"/>
      <c r="E81" s="9"/>
    </row>
    <row r="82" spans="1:5" s="75" customFormat="1" ht="12" customHeight="1">
      <c r="A82" s="79" t="s">
        <v>407</v>
      </c>
      <c r="B82" s="281" t="s">
        <v>70</v>
      </c>
      <c r="C82" s="444"/>
      <c r="D82" s="15"/>
      <c r="E82" s="9"/>
    </row>
    <row r="83" spans="1:5" s="73" customFormat="1" ht="12" customHeight="1">
      <c r="A83" s="80" t="s">
        <v>407</v>
      </c>
      <c r="B83" s="359" t="s">
        <v>71</v>
      </c>
      <c r="C83" s="444"/>
      <c r="D83" s="15"/>
      <c r="E83" s="9"/>
    </row>
    <row r="84" spans="1:5" s="73" customFormat="1" ht="12" customHeight="1">
      <c r="A84" s="77" t="s">
        <v>408</v>
      </c>
      <c r="B84" s="256" t="s">
        <v>72</v>
      </c>
      <c r="C84" s="449"/>
      <c r="D84" s="369"/>
      <c r="E84" s="11"/>
    </row>
    <row r="85" spans="1:5" s="73" customFormat="1" ht="12" customHeight="1">
      <c r="A85" s="77" t="s">
        <v>409</v>
      </c>
      <c r="B85" s="256" t="s">
        <v>311</v>
      </c>
      <c r="C85" s="449"/>
      <c r="D85" s="369"/>
      <c r="E85" s="11"/>
    </row>
    <row r="86" spans="1:5" s="73" customFormat="1" ht="12" customHeight="1">
      <c r="A86" s="77" t="s">
        <v>73</v>
      </c>
      <c r="B86" s="361" t="s">
        <v>74</v>
      </c>
      <c r="C86" s="442">
        <f>+C63+C67+C72+C75+C79+C84</f>
        <v>545960482</v>
      </c>
      <c r="D86" s="365">
        <f>+D63+D67+D72+D75+D79+D84</f>
        <v>28682</v>
      </c>
      <c r="E86" s="7">
        <f>+E63+E67+E72+E75+E79+E84</f>
        <v>545989164</v>
      </c>
    </row>
    <row r="87" spans="1:5" s="73" customFormat="1" ht="12" customHeight="1">
      <c r="A87" s="81" t="s">
        <v>75</v>
      </c>
      <c r="B87" s="362" t="s">
        <v>214</v>
      </c>
      <c r="C87" s="450">
        <f>+C62+C86</f>
        <v>2815467574</v>
      </c>
      <c r="D87" s="365">
        <f>+D62+D86</f>
        <v>16253714</v>
      </c>
      <c r="E87" s="7">
        <f>+E62+E86</f>
        <v>2831721288</v>
      </c>
    </row>
    <row r="88" spans="1:5" s="75" customFormat="1" ht="15" customHeight="1">
      <c r="A88" s="82"/>
      <c r="B88" s="83"/>
      <c r="C88" s="84"/>
      <c r="D88" s="84"/>
      <c r="E88" s="84"/>
    </row>
    <row r="89" spans="1:5" ht="12.75" customHeight="1">
      <c r="A89" s="85"/>
      <c r="B89" s="86"/>
      <c r="C89" s="87"/>
      <c r="D89" s="87"/>
      <c r="E89" s="87"/>
    </row>
    <row r="90" spans="1:5" s="68" customFormat="1" ht="16.5" customHeight="1">
      <c r="A90" s="88"/>
      <c r="B90" s="89" t="s">
        <v>136</v>
      </c>
      <c r="C90" s="387"/>
      <c r="D90" s="90"/>
      <c r="E90" s="90"/>
    </row>
    <row r="91" spans="1:5" s="91" customFormat="1" ht="12" customHeight="1">
      <c r="A91" s="2" t="s">
        <v>4</v>
      </c>
      <c r="B91" s="283" t="s">
        <v>79</v>
      </c>
      <c r="C91" s="388">
        <f>SUM(C92:C96)</f>
        <v>680345447</v>
      </c>
      <c r="D91" s="381">
        <f>SUM(D92:D96)</f>
        <v>38508792</v>
      </c>
      <c r="E91" s="12">
        <f>SUM(E92:E96)</f>
        <v>718854239</v>
      </c>
    </row>
    <row r="92" spans="1:5" ht="12" customHeight="1">
      <c r="A92" s="92" t="s">
        <v>314</v>
      </c>
      <c r="B92" s="284" t="s">
        <v>80</v>
      </c>
      <c r="C92" s="438">
        <v>248557395</v>
      </c>
      <c r="D92" s="382">
        <f>-1160000+1000+20648000</f>
        <v>19489000</v>
      </c>
      <c r="E92" s="13">
        <f>SUM(C92:D92)</f>
        <v>268046395</v>
      </c>
    </row>
    <row r="93" spans="1:5" ht="12" customHeight="1">
      <c r="A93" s="74" t="s">
        <v>315</v>
      </c>
      <c r="B93" s="285" t="s">
        <v>81</v>
      </c>
      <c r="C93" s="439">
        <v>31009643</v>
      </c>
      <c r="D93" s="15">
        <f>-150800-1000+1342120</f>
        <v>1190320</v>
      </c>
      <c r="E93" s="9">
        <f>SUM(C93:D93)</f>
        <v>32199963</v>
      </c>
    </row>
    <row r="94" spans="1:5" ht="12" customHeight="1">
      <c r="A94" s="74" t="s">
        <v>316</v>
      </c>
      <c r="B94" s="285" t="s">
        <v>82</v>
      </c>
      <c r="C94" s="446">
        <v>311587266</v>
      </c>
      <c r="D94" s="16">
        <f>4185045+1092200</f>
        <v>5277245</v>
      </c>
      <c r="E94" s="10">
        <f>SUM(C94:D94)</f>
        <v>316864511</v>
      </c>
    </row>
    <row r="95" spans="1:5" ht="12" customHeight="1">
      <c r="A95" s="74" t="s">
        <v>317</v>
      </c>
      <c r="B95" s="286" t="s">
        <v>83</v>
      </c>
      <c r="C95" s="446">
        <v>65519143</v>
      </c>
      <c r="D95" s="16"/>
      <c r="E95" s="10">
        <f>SUM(C95:D95)</f>
        <v>65519143</v>
      </c>
    </row>
    <row r="96" spans="1:5" ht="12" customHeight="1">
      <c r="A96" s="74" t="s">
        <v>318</v>
      </c>
      <c r="B96" s="285" t="s">
        <v>84</v>
      </c>
      <c r="C96" s="446">
        <f>SUM(C97:C109)</f>
        <v>23672000</v>
      </c>
      <c r="D96" s="446">
        <f>SUM(D97:D109)</f>
        <v>12552227</v>
      </c>
      <c r="E96" s="10">
        <f>SUM(C96:D96)</f>
        <v>36224227</v>
      </c>
    </row>
    <row r="97" spans="1:5" ht="12" customHeight="1">
      <c r="A97" s="74" t="s">
        <v>373</v>
      </c>
      <c r="B97" s="285" t="s">
        <v>458</v>
      </c>
      <c r="C97" s="446"/>
      <c r="D97" s="16"/>
      <c r="E97" s="10"/>
    </row>
    <row r="98" spans="1:5" ht="12" customHeight="1">
      <c r="A98" s="74" t="s">
        <v>320</v>
      </c>
      <c r="B98" s="285" t="s">
        <v>459</v>
      </c>
      <c r="C98" s="446">
        <v>3000000</v>
      </c>
      <c r="D98" s="16">
        <v>14810339</v>
      </c>
      <c r="E98" s="10">
        <f>SUM(C98:D98)</f>
        <v>17810339</v>
      </c>
    </row>
    <row r="99" spans="1:5" ht="12" customHeight="1">
      <c r="A99" s="74" t="s">
        <v>319</v>
      </c>
      <c r="B99" s="376" t="s">
        <v>85</v>
      </c>
      <c r="C99" s="446"/>
      <c r="D99" s="16"/>
      <c r="E99" s="10"/>
    </row>
    <row r="100" spans="1:5" ht="12" customHeight="1">
      <c r="A100" s="74" t="s">
        <v>321</v>
      </c>
      <c r="B100" s="377" t="s">
        <v>86</v>
      </c>
      <c r="C100" s="446"/>
      <c r="D100" s="16"/>
      <c r="E100" s="10"/>
    </row>
    <row r="101" spans="1:5" ht="12" customHeight="1">
      <c r="A101" s="74" t="s">
        <v>322</v>
      </c>
      <c r="B101" s="377" t="s">
        <v>87</v>
      </c>
      <c r="C101" s="446"/>
      <c r="D101" s="16"/>
      <c r="E101" s="10"/>
    </row>
    <row r="102" spans="1:5" ht="12" customHeight="1">
      <c r="A102" s="74" t="s">
        <v>323</v>
      </c>
      <c r="B102" s="376" t="s">
        <v>88</v>
      </c>
      <c r="C102" s="446">
        <v>2722000</v>
      </c>
      <c r="D102" s="16"/>
      <c r="E102" s="10">
        <f>SUM(C102:D102)</f>
        <v>2722000</v>
      </c>
    </row>
    <row r="103" spans="1:5" ht="12" customHeight="1">
      <c r="A103" s="74" t="s">
        <v>324</v>
      </c>
      <c r="B103" s="376" t="s">
        <v>89</v>
      </c>
      <c r="C103" s="446"/>
      <c r="D103" s="16"/>
      <c r="E103" s="10"/>
    </row>
    <row r="104" spans="1:5" ht="12" customHeight="1">
      <c r="A104" s="74" t="s">
        <v>325</v>
      </c>
      <c r="B104" s="377" t="s">
        <v>90</v>
      </c>
      <c r="C104" s="446"/>
      <c r="D104" s="16"/>
      <c r="E104" s="10"/>
    </row>
    <row r="105" spans="1:5" ht="12" customHeight="1">
      <c r="A105" s="93" t="s">
        <v>326</v>
      </c>
      <c r="B105" s="378" t="s">
        <v>91</v>
      </c>
      <c r="C105" s="446"/>
      <c r="D105" s="16"/>
      <c r="E105" s="10"/>
    </row>
    <row r="106" spans="1:5" ht="12" customHeight="1">
      <c r="A106" s="74" t="s">
        <v>327</v>
      </c>
      <c r="B106" s="378" t="s">
        <v>92</v>
      </c>
      <c r="C106" s="446"/>
      <c r="D106" s="16"/>
      <c r="E106" s="10"/>
    </row>
    <row r="107" spans="1:5" ht="12" customHeight="1">
      <c r="A107" s="76" t="s">
        <v>367</v>
      </c>
      <c r="B107" s="378" t="s">
        <v>370</v>
      </c>
      <c r="C107" s="446"/>
      <c r="D107" s="16"/>
      <c r="E107" s="10"/>
    </row>
    <row r="108" spans="1:5" ht="12" customHeight="1">
      <c r="A108" s="76" t="s">
        <v>328</v>
      </c>
      <c r="B108" s="378" t="s">
        <v>93</v>
      </c>
      <c r="C108" s="446">
        <v>7950000</v>
      </c>
      <c r="D108" s="16"/>
      <c r="E108" s="10">
        <f>SUM(C108:D108)</f>
        <v>7950000</v>
      </c>
    </row>
    <row r="109" spans="1:5" ht="12" customHeight="1">
      <c r="A109" s="94" t="s">
        <v>369</v>
      </c>
      <c r="B109" s="379" t="s">
        <v>439</v>
      </c>
      <c r="C109" s="451">
        <v>10000000</v>
      </c>
      <c r="D109" s="383">
        <v>-2258112</v>
      </c>
      <c r="E109" s="14">
        <f>SUM(C109:D109)</f>
        <v>7741888</v>
      </c>
    </row>
    <row r="110" spans="1:5" ht="12" customHeight="1">
      <c r="A110" s="6" t="s">
        <v>8</v>
      </c>
      <c r="B110" s="288" t="s">
        <v>94</v>
      </c>
      <c r="C110" s="442">
        <f>+C111+C112+C113</f>
        <v>1262641138</v>
      </c>
      <c r="D110" s="365">
        <f>+D111+D112+D113</f>
        <v>-21163657</v>
      </c>
      <c r="E110" s="7">
        <f>+E111+E112+E113</f>
        <v>1241477481</v>
      </c>
    </row>
    <row r="111" spans="1:5" ht="12" customHeight="1">
      <c r="A111" s="72" t="s">
        <v>329</v>
      </c>
      <c r="B111" s="285" t="s">
        <v>95</v>
      </c>
      <c r="C111" s="447">
        <v>838380510</v>
      </c>
      <c r="D111" s="366">
        <v>2270252</v>
      </c>
      <c r="E111" s="8">
        <f>SUM(C111:D111)</f>
        <v>840650762</v>
      </c>
    </row>
    <row r="112" spans="1:5" ht="12" customHeight="1">
      <c r="A112" s="72" t="s">
        <v>330</v>
      </c>
      <c r="B112" s="289" t="s">
        <v>96</v>
      </c>
      <c r="C112" s="439">
        <v>424260628</v>
      </c>
      <c r="D112" s="15">
        <f>-24786464+-9951156+11303711</f>
        <v>-23433909</v>
      </c>
      <c r="E112" s="9">
        <f>SUM(C112:D112)</f>
        <v>400826719</v>
      </c>
    </row>
    <row r="113" spans="1:5" ht="12" customHeight="1">
      <c r="A113" s="72" t="s">
        <v>331</v>
      </c>
      <c r="B113" s="282" t="s">
        <v>97</v>
      </c>
      <c r="C113" s="444">
        <f>SUM(C114:C122)</f>
        <v>0</v>
      </c>
      <c r="D113" s="15">
        <f>SUM(D114:D122)</f>
        <v>0</v>
      </c>
      <c r="E113" s="15">
        <f>SUM(E114:E122)</f>
        <v>0</v>
      </c>
    </row>
    <row r="114" spans="1:5" ht="12" customHeight="1">
      <c r="A114" s="72" t="s">
        <v>332</v>
      </c>
      <c r="B114" s="290" t="s">
        <v>98</v>
      </c>
      <c r="C114" s="374"/>
      <c r="D114" s="15"/>
      <c r="E114" s="15"/>
    </row>
    <row r="115" spans="1:5" ht="12" customHeight="1">
      <c r="A115" s="72" t="s">
        <v>333</v>
      </c>
      <c r="B115" s="291" t="s">
        <v>99</v>
      </c>
      <c r="C115" s="374"/>
      <c r="D115" s="15"/>
      <c r="E115" s="15"/>
    </row>
    <row r="116" spans="1:5" ht="12" customHeight="1">
      <c r="A116" s="72" t="s">
        <v>334</v>
      </c>
      <c r="B116" s="287" t="s">
        <v>87</v>
      </c>
      <c r="C116" s="374"/>
      <c r="D116" s="15"/>
      <c r="E116" s="15"/>
    </row>
    <row r="117" spans="1:5" ht="12" customHeight="1">
      <c r="A117" s="72" t="s">
        <v>335</v>
      </c>
      <c r="B117" s="287" t="s">
        <v>100</v>
      </c>
      <c r="C117" s="374"/>
      <c r="D117" s="15"/>
      <c r="E117" s="15"/>
    </row>
    <row r="118" spans="1:5" ht="12" customHeight="1">
      <c r="A118" s="72" t="s">
        <v>336</v>
      </c>
      <c r="B118" s="287" t="s">
        <v>101</v>
      </c>
      <c r="C118" s="374"/>
      <c r="D118" s="15"/>
      <c r="E118" s="15"/>
    </row>
    <row r="119" spans="1:5" ht="12" customHeight="1">
      <c r="A119" s="72" t="s">
        <v>337</v>
      </c>
      <c r="B119" s="287" t="s">
        <v>90</v>
      </c>
      <c r="C119" s="374"/>
      <c r="D119" s="15"/>
      <c r="E119" s="15"/>
    </row>
    <row r="120" spans="1:5" ht="12" customHeight="1">
      <c r="A120" s="72" t="s">
        <v>338</v>
      </c>
      <c r="B120" s="287" t="s">
        <v>102</v>
      </c>
      <c r="C120" s="374"/>
      <c r="D120" s="15"/>
      <c r="E120" s="15"/>
    </row>
    <row r="121" spans="1:5" ht="12" customHeight="1">
      <c r="A121" s="93" t="s">
        <v>377</v>
      </c>
      <c r="B121" s="287" t="s">
        <v>376</v>
      </c>
      <c r="C121" s="375"/>
      <c r="D121" s="16"/>
      <c r="E121" s="16"/>
    </row>
    <row r="122" spans="1:5" ht="12" customHeight="1">
      <c r="A122" s="93" t="s">
        <v>339</v>
      </c>
      <c r="B122" s="287" t="s">
        <v>103</v>
      </c>
      <c r="C122" s="375"/>
      <c r="D122" s="16"/>
      <c r="E122" s="16"/>
    </row>
    <row r="123" spans="1:5" ht="12" customHeight="1">
      <c r="A123" s="6" t="s">
        <v>104</v>
      </c>
      <c r="B123" s="279" t="s">
        <v>105</v>
      </c>
      <c r="C123" s="373">
        <f>+C91+C110</f>
        <v>1942986585</v>
      </c>
      <c r="D123" s="365">
        <f>+D91+D110</f>
        <v>17345135</v>
      </c>
      <c r="E123" s="7">
        <f>+E91+E110</f>
        <v>1960331720</v>
      </c>
    </row>
    <row r="124" spans="1:5" ht="12" customHeight="1">
      <c r="A124" s="6" t="s">
        <v>23</v>
      </c>
      <c r="B124" s="279" t="s">
        <v>106</v>
      </c>
      <c r="C124" s="373">
        <f>+C125+C126+C127</f>
        <v>0</v>
      </c>
      <c r="D124" s="365">
        <f>+D125+D126+D127</f>
        <v>0</v>
      </c>
      <c r="E124" s="7">
        <f>+E125+E126+E127</f>
        <v>0</v>
      </c>
    </row>
    <row r="125" spans="1:5" s="91" customFormat="1" ht="12" customHeight="1">
      <c r="A125" s="72" t="s">
        <v>340</v>
      </c>
      <c r="B125" s="292" t="s">
        <v>107</v>
      </c>
      <c r="C125" s="374"/>
      <c r="D125" s="15"/>
      <c r="E125" s="15"/>
    </row>
    <row r="126" spans="1:5" ht="12" customHeight="1">
      <c r="A126" s="72" t="s">
        <v>341</v>
      </c>
      <c r="B126" s="292" t="s">
        <v>108</v>
      </c>
      <c r="C126" s="374"/>
      <c r="D126" s="15"/>
      <c r="E126" s="15"/>
    </row>
    <row r="127" spans="1:5" ht="12" customHeight="1">
      <c r="A127" s="93" t="s">
        <v>342</v>
      </c>
      <c r="B127" s="293" t="s">
        <v>109</v>
      </c>
      <c r="C127" s="374"/>
      <c r="D127" s="15"/>
      <c r="E127" s="15"/>
    </row>
    <row r="128" spans="1:5" ht="12" customHeight="1">
      <c r="A128" s="6" t="s">
        <v>34</v>
      </c>
      <c r="B128" s="279" t="s">
        <v>110</v>
      </c>
      <c r="C128" s="373">
        <f>+C129+C130+C131+C132</f>
        <v>0</v>
      </c>
      <c r="D128" s="365">
        <f>+D129+D130+D131+D132</f>
        <v>0</v>
      </c>
      <c r="E128" s="7">
        <f>+E129+E130+E131+E132</f>
        <v>0</v>
      </c>
    </row>
    <row r="129" spans="1:5" ht="12" customHeight="1">
      <c r="A129" s="72" t="s">
        <v>379</v>
      </c>
      <c r="B129" s="292" t="s">
        <v>111</v>
      </c>
      <c r="C129" s="374"/>
      <c r="D129" s="15"/>
      <c r="E129" s="15"/>
    </row>
    <row r="130" spans="1:5" ht="12" customHeight="1">
      <c r="A130" s="72" t="s">
        <v>379</v>
      </c>
      <c r="B130" s="292" t="s">
        <v>112</v>
      </c>
      <c r="C130" s="374"/>
      <c r="D130" s="15"/>
      <c r="E130" s="15"/>
    </row>
    <row r="131" spans="1:5" ht="12" customHeight="1">
      <c r="A131" s="72" t="s">
        <v>379</v>
      </c>
      <c r="B131" s="292" t="s">
        <v>113</v>
      </c>
      <c r="C131" s="374"/>
      <c r="D131" s="15"/>
      <c r="E131" s="15"/>
    </row>
    <row r="132" spans="1:5" s="91" customFormat="1" ht="12" customHeight="1">
      <c r="A132" s="93" t="s">
        <v>379</v>
      </c>
      <c r="B132" s="293" t="s">
        <v>114</v>
      </c>
      <c r="C132" s="374"/>
      <c r="D132" s="15"/>
      <c r="E132" s="15"/>
    </row>
    <row r="133" spans="1:11" ht="12" customHeight="1">
      <c r="A133" s="6" t="s">
        <v>115</v>
      </c>
      <c r="B133" s="279" t="s">
        <v>116</v>
      </c>
      <c r="C133" s="373">
        <f>SUM(C134:C137)</f>
        <v>872480989</v>
      </c>
      <c r="D133" s="365">
        <f>SUM(D134:D137)</f>
        <v>-1091421</v>
      </c>
      <c r="E133" s="7">
        <f>SUM(E134:E137)</f>
        <v>871389568</v>
      </c>
      <c r="K133" s="95"/>
    </row>
    <row r="134" spans="1:5" ht="12.75" customHeight="1">
      <c r="A134" s="72" t="s">
        <v>380</v>
      </c>
      <c r="B134" s="292" t="s">
        <v>117</v>
      </c>
      <c r="C134" s="374"/>
      <c r="D134" s="15"/>
      <c r="E134" s="15"/>
    </row>
    <row r="135" spans="1:5" ht="12" customHeight="1">
      <c r="A135" s="72" t="s">
        <v>343</v>
      </c>
      <c r="B135" s="292" t="s">
        <v>118</v>
      </c>
      <c r="C135" s="374">
        <v>35000000</v>
      </c>
      <c r="D135" s="15"/>
      <c r="E135" s="15">
        <f>SUM(C135:D135)</f>
        <v>35000000</v>
      </c>
    </row>
    <row r="136" spans="1:5" s="91" customFormat="1" ht="12" customHeight="1">
      <c r="A136" s="72" t="s">
        <v>381</v>
      </c>
      <c r="B136" s="292" t="s">
        <v>133</v>
      </c>
      <c r="C136" s="374">
        <v>837480989</v>
      </c>
      <c r="D136" s="15">
        <f>-131969+-2270252+1310800</f>
        <v>-1091421</v>
      </c>
      <c r="E136" s="15">
        <f>SUM(C136:D136)</f>
        <v>836389568</v>
      </c>
    </row>
    <row r="137" spans="1:5" s="91" customFormat="1" ht="12" customHeight="1">
      <c r="A137" s="93" t="s">
        <v>344</v>
      </c>
      <c r="B137" s="293" t="s">
        <v>120</v>
      </c>
      <c r="C137" s="374"/>
      <c r="D137" s="15"/>
      <c r="E137" s="15"/>
    </row>
    <row r="138" spans="1:5" s="91" customFormat="1" ht="12" customHeight="1">
      <c r="A138" s="6" t="s">
        <v>45</v>
      </c>
      <c r="B138" s="279" t="s">
        <v>121</v>
      </c>
      <c r="C138" s="389">
        <f>+C139+C140+C141+C142</f>
        <v>0</v>
      </c>
      <c r="D138" s="384">
        <f>+D139+D140+D141+D142</f>
        <v>0</v>
      </c>
      <c r="E138" s="17">
        <f>+E139+E140+E141+E142</f>
        <v>0</v>
      </c>
    </row>
    <row r="139" spans="1:5" s="91" customFormat="1" ht="12" customHeight="1">
      <c r="A139" s="72" t="s">
        <v>383</v>
      </c>
      <c r="B139" s="292" t="s">
        <v>122</v>
      </c>
      <c r="C139" s="374"/>
      <c r="D139" s="15"/>
      <c r="E139" s="15"/>
    </row>
    <row r="140" spans="1:5" s="91" customFormat="1" ht="12" customHeight="1">
      <c r="A140" s="72" t="s">
        <v>383</v>
      </c>
      <c r="B140" s="292" t="s">
        <v>123</v>
      </c>
      <c r="C140" s="374"/>
      <c r="D140" s="15"/>
      <c r="E140" s="15"/>
    </row>
    <row r="141" spans="1:5" s="91" customFormat="1" ht="12" customHeight="1">
      <c r="A141" s="72" t="s">
        <v>383</v>
      </c>
      <c r="B141" s="292" t="s">
        <v>124</v>
      </c>
      <c r="C141" s="374"/>
      <c r="D141" s="15"/>
      <c r="E141" s="15"/>
    </row>
    <row r="142" spans="1:5" ht="12.75" customHeight="1">
      <c r="A142" s="93" t="s">
        <v>383</v>
      </c>
      <c r="B142" s="293" t="s">
        <v>125</v>
      </c>
      <c r="C142" s="375"/>
      <c r="D142" s="16"/>
      <c r="E142" s="16"/>
    </row>
    <row r="143" spans="1:5" ht="12.75" customHeight="1">
      <c r="A143" s="257" t="s">
        <v>384</v>
      </c>
      <c r="B143" s="380" t="s">
        <v>346</v>
      </c>
      <c r="C143" s="390"/>
      <c r="D143" s="385"/>
      <c r="E143" s="258"/>
    </row>
    <row r="144" spans="1:5" ht="12.75" customHeight="1">
      <c r="A144" s="257"/>
      <c r="B144" s="380"/>
      <c r="C144" s="390"/>
      <c r="D144" s="385"/>
      <c r="E144" s="258"/>
    </row>
    <row r="145" spans="1:5" ht="12" customHeight="1">
      <c r="A145" s="6" t="s">
        <v>50</v>
      </c>
      <c r="B145" s="279" t="s">
        <v>126</v>
      </c>
      <c r="C145" s="391">
        <f>+C124+C128+C133+C138</f>
        <v>872480989</v>
      </c>
      <c r="D145" s="386">
        <f>+D124+D128+D133+D138</f>
        <v>-1091421</v>
      </c>
      <c r="E145" s="18">
        <f>+E124+E128+E133+E138</f>
        <v>871389568</v>
      </c>
    </row>
    <row r="146" spans="1:5" ht="15" customHeight="1">
      <c r="A146" s="96" t="s">
        <v>127</v>
      </c>
      <c r="B146" s="294" t="s">
        <v>128</v>
      </c>
      <c r="C146" s="392">
        <f>+C123+C145</f>
        <v>2815467574</v>
      </c>
      <c r="D146" s="386">
        <f>+D123+D145</f>
        <v>16253714</v>
      </c>
      <c r="E146" s="18">
        <f>+E123+E145</f>
        <v>2831721288</v>
      </c>
    </row>
    <row r="147" ht="12.75" customHeight="1"/>
  </sheetData>
  <sheetProtection selectLockedCells="1" selectUnlockedCells="1"/>
  <mergeCells count="1">
    <mergeCell ref="C1:E1"/>
  </mergeCells>
  <printOptions horizontalCentered="1"/>
  <pageMargins left="0.7874015748031497" right="0.7874015748031497" top="0.6299212598425197" bottom="0.5905511811023623" header="0.4330708661417323" footer="0.5118110236220472"/>
  <pageSetup horizontalDpi="300" verticalDpi="300" orientation="portrait" paperSize="9" scale="68" r:id="rId1"/>
  <headerFooter alignWithMargins="0">
    <oddHeader>&amp;C&amp;"Times New Roman CE,Félkövér"&amp;12Létavértes Városi Önkormányzat 2022. évi költségvetése</oddHeader>
  </headerFooter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53"/>
  <sheetViews>
    <sheetView zoomScalePageLayoutView="0" workbookViewId="0" topLeftCell="A1">
      <selection activeCell="B1" sqref="B1:E1"/>
    </sheetView>
  </sheetViews>
  <sheetFormatPr defaultColWidth="9.00390625" defaultRowHeight="14.25" customHeight="1"/>
  <cols>
    <col min="1" max="1" width="10.00390625" style="97" customWidth="1"/>
    <col min="2" max="2" width="57.625" style="98" customWidth="1"/>
    <col min="3" max="3" width="14.625" style="98" customWidth="1"/>
    <col min="4" max="5" width="12.625" style="98" bestFit="1" customWidth="1"/>
    <col min="6" max="16384" width="9.375" style="98" customWidth="1"/>
  </cols>
  <sheetData>
    <row r="1" spans="1:5" s="99" customFormat="1" ht="21" customHeight="1">
      <c r="A1" s="53"/>
      <c r="B1" s="488" t="s">
        <v>545</v>
      </c>
      <c r="C1" s="488"/>
      <c r="D1" s="488"/>
      <c r="E1" s="488"/>
    </row>
    <row r="2" spans="1:5" s="100" customFormat="1" ht="25.5" customHeight="1">
      <c r="A2" s="119" t="s">
        <v>215</v>
      </c>
      <c r="B2" s="154" t="s">
        <v>216</v>
      </c>
      <c r="C2" s="355"/>
      <c r="D2" s="355"/>
      <c r="E2" s="414" t="s">
        <v>217</v>
      </c>
    </row>
    <row r="3" spans="1:5" s="100" customFormat="1" ht="12.75" customHeight="1">
      <c r="A3" s="101" t="s">
        <v>208</v>
      </c>
      <c r="B3" s="59" t="s">
        <v>209</v>
      </c>
      <c r="C3" s="356"/>
      <c r="D3" s="356"/>
      <c r="E3" s="102" t="s">
        <v>207</v>
      </c>
    </row>
    <row r="4" spans="1:5" s="103" customFormat="1" ht="15.75" customHeight="1">
      <c r="A4" s="61"/>
      <c r="B4" s="61"/>
      <c r="E4" s="62" t="s">
        <v>461</v>
      </c>
    </row>
    <row r="5" spans="1:5" ht="24">
      <c r="A5" s="64" t="s">
        <v>210</v>
      </c>
      <c r="B5" s="357" t="s">
        <v>211</v>
      </c>
      <c r="C5" s="370" t="s">
        <v>212</v>
      </c>
      <c r="D5" s="363" t="s">
        <v>469</v>
      </c>
      <c r="E5" s="65" t="s">
        <v>472</v>
      </c>
    </row>
    <row r="6" spans="1:5" s="104" customFormat="1" ht="12.75" customHeight="1">
      <c r="A6" s="66">
        <v>1</v>
      </c>
      <c r="B6" s="358">
        <v>2</v>
      </c>
      <c r="C6" s="371">
        <v>3</v>
      </c>
      <c r="D6" s="364">
        <v>4</v>
      </c>
      <c r="E6" s="67">
        <v>5</v>
      </c>
    </row>
    <row r="7" spans="1:5" s="104" customFormat="1" ht="15.75" customHeight="1">
      <c r="A7" s="69"/>
      <c r="B7" s="70" t="s">
        <v>135</v>
      </c>
      <c r="C7" s="402"/>
      <c r="D7" s="105"/>
      <c r="E7" s="105"/>
    </row>
    <row r="8" spans="1:5" s="106" customFormat="1" ht="12" customHeight="1">
      <c r="A8" s="66" t="s">
        <v>4</v>
      </c>
      <c r="B8" s="393" t="s">
        <v>218</v>
      </c>
      <c r="C8" s="403">
        <f>SUM(C9:C18)</f>
        <v>1285695</v>
      </c>
      <c r="D8" s="90">
        <f>SUM(D9:D18)</f>
        <v>0</v>
      </c>
      <c r="E8" s="34">
        <f>SUM(E9:E18)</f>
        <v>1285695</v>
      </c>
    </row>
    <row r="9" spans="1:5" s="106" customFormat="1" ht="12" customHeight="1">
      <c r="A9" s="107" t="s">
        <v>282</v>
      </c>
      <c r="B9" s="284" t="s">
        <v>24</v>
      </c>
      <c r="C9" s="404"/>
      <c r="D9" s="396"/>
      <c r="E9" s="108"/>
    </row>
    <row r="10" spans="1:5" s="106" customFormat="1" ht="12" customHeight="1">
      <c r="A10" s="109" t="s">
        <v>283</v>
      </c>
      <c r="B10" s="285" t="s">
        <v>25</v>
      </c>
      <c r="C10" s="29">
        <v>900765</v>
      </c>
      <c r="D10" s="397"/>
      <c r="E10" s="29">
        <f>SUM(C10:D10)</f>
        <v>900765</v>
      </c>
    </row>
    <row r="11" spans="1:5" s="106" customFormat="1" ht="12" customHeight="1">
      <c r="A11" s="109" t="s">
        <v>284</v>
      </c>
      <c r="B11" s="285" t="s">
        <v>26</v>
      </c>
      <c r="C11" s="29">
        <v>384930</v>
      </c>
      <c r="D11" s="397"/>
      <c r="E11" s="29">
        <f>SUM(C11:D11)</f>
        <v>384930</v>
      </c>
    </row>
    <row r="12" spans="1:5" s="106" customFormat="1" ht="12" customHeight="1">
      <c r="A12" s="109" t="s">
        <v>285</v>
      </c>
      <c r="B12" s="285" t="s">
        <v>27</v>
      </c>
      <c r="C12" s="405"/>
      <c r="D12" s="397"/>
      <c r="E12" s="29"/>
    </row>
    <row r="13" spans="1:5" s="106" customFormat="1" ht="12" customHeight="1">
      <c r="A13" s="109" t="s">
        <v>286</v>
      </c>
      <c r="B13" s="285" t="s">
        <v>28</v>
      </c>
      <c r="C13" s="405"/>
      <c r="D13" s="397"/>
      <c r="E13" s="29"/>
    </row>
    <row r="14" spans="1:5" s="106" customFormat="1" ht="12" customHeight="1">
      <c r="A14" s="109" t="s">
        <v>287</v>
      </c>
      <c r="B14" s="285" t="s">
        <v>219</v>
      </c>
      <c r="C14" s="405"/>
      <c r="D14" s="397"/>
      <c r="E14" s="29"/>
    </row>
    <row r="15" spans="1:5" s="106" customFormat="1" ht="12" customHeight="1">
      <c r="A15" s="109" t="s">
        <v>288</v>
      </c>
      <c r="B15" s="293" t="s">
        <v>220</v>
      </c>
      <c r="C15" s="405"/>
      <c r="D15" s="397"/>
      <c r="E15" s="29"/>
    </row>
    <row r="16" spans="1:5" s="106" customFormat="1" ht="12" customHeight="1">
      <c r="A16" s="109" t="s">
        <v>289</v>
      </c>
      <c r="B16" s="285" t="s">
        <v>31</v>
      </c>
      <c r="C16" s="406"/>
      <c r="D16" s="398"/>
      <c r="E16" s="36"/>
    </row>
    <row r="17" spans="1:5" s="110" customFormat="1" ht="12" customHeight="1">
      <c r="A17" s="109" t="s">
        <v>290</v>
      </c>
      <c r="B17" s="285" t="s">
        <v>32</v>
      </c>
      <c r="C17" s="405"/>
      <c r="D17" s="397"/>
      <c r="E17" s="29"/>
    </row>
    <row r="18" spans="1:5" s="110" customFormat="1" ht="12" customHeight="1">
      <c r="A18" s="109" t="s">
        <v>292</v>
      </c>
      <c r="B18" s="293" t="s">
        <v>33</v>
      </c>
      <c r="C18" s="407"/>
      <c r="D18" s="399"/>
      <c r="E18" s="32"/>
    </row>
    <row r="19" spans="1:5" s="106" customFormat="1" ht="12" customHeight="1">
      <c r="A19" s="66" t="s">
        <v>8</v>
      </c>
      <c r="B19" s="393" t="s">
        <v>221</v>
      </c>
      <c r="C19" s="403">
        <f>SUM(C20:C22)</f>
        <v>6157584</v>
      </c>
      <c r="D19" s="90">
        <f>SUM(D20:D22)</f>
        <v>0</v>
      </c>
      <c r="E19" s="34">
        <f>SUM(E20:E22)</f>
        <v>6157584</v>
      </c>
    </row>
    <row r="20" spans="1:5" s="110" customFormat="1" ht="12" customHeight="1">
      <c r="A20" s="109" t="s">
        <v>268</v>
      </c>
      <c r="B20" s="292" t="s">
        <v>9</v>
      </c>
      <c r="C20" s="405"/>
      <c r="D20" s="397"/>
      <c r="E20" s="29"/>
    </row>
    <row r="21" spans="1:5" s="110" customFormat="1" ht="12" customHeight="1">
      <c r="A21" s="109" t="s">
        <v>269</v>
      </c>
      <c r="B21" s="285" t="s">
        <v>222</v>
      </c>
      <c r="C21" s="405"/>
      <c r="D21" s="397"/>
      <c r="E21" s="29"/>
    </row>
    <row r="22" spans="1:5" s="110" customFormat="1" ht="12" customHeight="1">
      <c r="A22" s="109" t="s">
        <v>272</v>
      </c>
      <c r="B22" s="285" t="s">
        <v>223</v>
      </c>
      <c r="C22" s="405">
        <v>6157584</v>
      </c>
      <c r="D22" s="397"/>
      <c r="E22" s="29">
        <f>SUM(C22:D22)</f>
        <v>6157584</v>
      </c>
    </row>
    <row r="23" spans="1:5" s="110" customFormat="1" ht="12" customHeight="1">
      <c r="A23" s="66" t="s">
        <v>281</v>
      </c>
      <c r="B23" s="279" t="s">
        <v>142</v>
      </c>
      <c r="C23" s="408"/>
      <c r="D23" s="114"/>
      <c r="E23" s="111"/>
    </row>
    <row r="24" spans="1:5" s="110" customFormat="1" ht="12" customHeight="1">
      <c r="A24" s="66" t="s">
        <v>104</v>
      </c>
      <c r="B24" s="279" t="s">
        <v>225</v>
      </c>
      <c r="C24" s="403">
        <f>+C25+C26</f>
        <v>0</v>
      </c>
      <c r="D24" s="90">
        <f>+D25+D26</f>
        <v>0</v>
      </c>
      <c r="E24" s="34">
        <f>+E25+E26</f>
        <v>0</v>
      </c>
    </row>
    <row r="25" spans="1:5" s="110" customFormat="1" ht="12" customHeight="1">
      <c r="A25" s="112" t="s">
        <v>273</v>
      </c>
      <c r="B25" s="292" t="s">
        <v>222</v>
      </c>
      <c r="C25" s="409"/>
      <c r="D25" s="400"/>
      <c r="E25" s="27"/>
    </row>
    <row r="26" spans="1:5" s="110" customFormat="1" ht="12" customHeight="1">
      <c r="A26" s="112" t="s">
        <v>274</v>
      </c>
      <c r="B26" s="285" t="s">
        <v>226</v>
      </c>
      <c r="C26" s="406"/>
      <c r="D26" s="398"/>
      <c r="E26" s="36"/>
    </row>
    <row r="27" spans="1:5" s="110" customFormat="1" ht="12" customHeight="1">
      <c r="A27" s="66" t="s">
        <v>23</v>
      </c>
      <c r="B27" s="279" t="s">
        <v>228</v>
      </c>
      <c r="C27" s="403">
        <f>+C28+C29+C30</f>
        <v>0</v>
      </c>
      <c r="D27" s="90">
        <f>+D28+D29+D30</f>
        <v>0</v>
      </c>
      <c r="E27" s="34">
        <f>+E28+E29+E30</f>
        <v>0</v>
      </c>
    </row>
    <row r="28" spans="1:5" s="110" customFormat="1" ht="12" customHeight="1">
      <c r="A28" s="112" t="s">
        <v>294</v>
      </c>
      <c r="B28" s="292" t="s">
        <v>35</v>
      </c>
      <c r="C28" s="409"/>
      <c r="D28" s="400"/>
      <c r="E28" s="27"/>
    </row>
    <row r="29" spans="1:5" s="110" customFormat="1" ht="12" customHeight="1">
      <c r="A29" s="112" t="s">
        <v>295</v>
      </c>
      <c r="B29" s="285" t="s">
        <v>36</v>
      </c>
      <c r="C29" s="406"/>
      <c r="D29" s="398"/>
      <c r="E29" s="36"/>
    </row>
    <row r="30" spans="1:5" s="110" customFormat="1" ht="12" customHeight="1">
      <c r="A30" s="112" t="s">
        <v>296</v>
      </c>
      <c r="B30" s="394" t="s">
        <v>37</v>
      </c>
      <c r="C30" s="410"/>
      <c r="D30" s="401"/>
      <c r="E30" s="113"/>
    </row>
    <row r="31" spans="1:5" s="106" customFormat="1" ht="12" customHeight="1">
      <c r="A31" s="66" t="s">
        <v>34</v>
      </c>
      <c r="B31" s="279" t="s">
        <v>144</v>
      </c>
      <c r="C31" s="408"/>
      <c r="D31" s="114"/>
      <c r="E31" s="111"/>
    </row>
    <row r="32" spans="1:5" s="106" customFormat="1" ht="12" customHeight="1">
      <c r="A32" s="66" t="s">
        <v>115</v>
      </c>
      <c r="B32" s="279" t="s">
        <v>229</v>
      </c>
      <c r="C32" s="408"/>
      <c r="D32" s="114"/>
      <c r="E32" s="114"/>
    </row>
    <row r="33" spans="1:5" s="106" customFormat="1" ht="12" customHeight="1">
      <c r="A33" s="66" t="s">
        <v>45</v>
      </c>
      <c r="B33" s="279" t="s">
        <v>230</v>
      </c>
      <c r="C33" s="403">
        <f>+C8+C19+C23+C24+C27+C31+C32</f>
        <v>7443279</v>
      </c>
      <c r="D33" s="90">
        <f>+D8+D19+D23+D24+D27+D31+D32</f>
        <v>0</v>
      </c>
      <c r="E33" s="90">
        <f>+E8+E19+E23+E24+E27+E31+E32</f>
        <v>7443279</v>
      </c>
    </row>
    <row r="34" spans="1:5" s="106" customFormat="1" ht="12" customHeight="1">
      <c r="A34" s="115" t="s">
        <v>50</v>
      </c>
      <c r="B34" s="279" t="s">
        <v>231</v>
      </c>
      <c r="C34" s="403">
        <f>+C35+C36+C37</f>
        <v>213795248</v>
      </c>
      <c r="D34" s="90">
        <f>+D35+D36+D37</f>
        <v>0</v>
      </c>
      <c r="E34" s="90">
        <f>+E35+E36+E37</f>
        <v>213795248</v>
      </c>
    </row>
    <row r="35" spans="1:5" s="106" customFormat="1" ht="12" customHeight="1">
      <c r="A35" s="112" t="s">
        <v>312</v>
      </c>
      <c r="B35" s="292" t="s">
        <v>178</v>
      </c>
      <c r="C35" s="409">
        <v>1584808</v>
      </c>
      <c r="D35" s="400">
        <v>131969</v>
      </c>
      <c r="E35" s="27">
        <f>SUM(C35:D35)</f>
        <v>1716777</v>
      </c>
    </row>
    <row r="36" spans="1:5" s="106" customFormat="1" ht="12" customHeight="1">
      <c r="A36" s="112" t="s">
        <v>313</v>
      </c>
      <c r="B36" s="285" t="s">
        <v>232</v>
      </c>
      <c r="C36" s="406"/>
      <c r="D36" s="398"/>
      <c r="E36" s="36"/>
    </row>
    <row r="37" spans="1:5" s="110" customFormat="1" ht="12" customHeight="1">
      <c r="A37" s="109" t="s">
        <v>405</v>
      </c>
      <c r="B37" s="394" t="s">
        <v>233</v>
      </c>
      <c r="C37" s="410">
        <v>212210440</v>
      </c>
      <c r="D37" s="401">
        <v>-131969</v>
      </c>
      <c r="E37" s="113">
        <f>SUM(C37:D37)</f>
        <v>212078471</v>
      </c>
    </row>
    <row r="38" spans="1:5" s="110" customFormat="1" ht="15" customHeight="1">
      <c r="A38" s="115" t="s">
        <v>127</v>
      </c>
      <c r="B38" s="395" t="s">
        <v>234</v>
      </c>
      <c r="C38" s="411">
        <f>+C33+C34</f>
        <v>221238527</v>
      </c>
      <c r="D38" s="90">
        <f>+D33+D34</f>
        <v>0</v>
      </c>
      <c r="E38" s="90">
        <f>+E33+E34</f>
        <v>221238527</v>
      </c>
    </row>
    <row r="39" spans="1:5" s="110" customFormat="1" ht="15" customHeight="1">
      <c r="A39" s="82"/>
      <c r="B39" s="83"/>
      <c r="C39" s="84"/>
      <c r="D39" s="84"/>
      <c r="E39" s="84"/>
    </row>
    <row r="40" spans="1:5" ht="12.75" customHeight="1">
      <c r="A40" s="116"/>
      <c r="B40" s="86"/>
      <c r="C40" s="87"/>
      <c r="D40" s="87"/>
      <c r="E40" s="87"/>
    </row>
    <row r="41" spans="1:5" s="104" customFormat="1" ht="16.5" customHeight="1">
      <c r="A41" s="88"/>
      <c r="B41" s="89" t="s">
        <v>136</v>
      </c>
      <c r="C41" s="387"/>
      <c r="D41" s="90"/>
      <c r="E41" s="90"/>
    </row>
    <row r="42" spans="1:5" s="117" customFormat="1" ht="12" customHeight="1">
      <c r="A42" s="66" t="s">
        <v>4</v>
      </c>
      <c r="B42" s="279" t="s">
        <v>235</v>
      </c>
      <c r="C42" s="403">
        <f>SUM(C43:C47)</f>
        <v>220175027</v>
      </c>
      <c r="D42" s="90">
        <f>SUM(D43:D47)</f>
        <v>0</v>
      </c>
      <c r="E42" s="34">
        <f>SUM(E43:E47)</f>
        <v>220174875</v>
      </c>
    </row>
    <row r="43" spans="1:5" ht="12" customHeight="1">
      <c r="A43" s="109" t="s">
        <v>314</v>
      </c>
      <c r="B43" s="292" t="s">
        <v>80</v>
      </c>
      <c r="C43" s="432">
        <v>171466335</v>
      </c>
      <c r="D43" s="400"/>
      <c r="E43" s="27">
        <f>SUM(C43:D43)</f>
        <v>171466335</v>
      </c>
    </row>
    <row r="44" spans="1:5" ht="12" customHeight="1">
      <c r="A44" s="109" t="s">
        <v>315</v>
      </c>
      <c r="B44" s="285" t="s">
        <v>81</v>
      </c>
      <c r="C44" s="248">
        <v>27877817</v>
      </c>
      <c r="D44" s="397"/>
      <c r="E44" s="29">
        <f>SUM(C44:D44)</f>
        <v>27877817</v>
      </c>
    </row>
    <row r="45" spans="1:5" ht="12" customHeight="1">
      <c r="A45" s="109" t="s">
        <v>316</v>
      </c>
      <c r="B45" s="285" t="s">
        <v>82</v>
      </c>
      <c r="C45" s="248">
        <v>20170788</v>
      </c>
      <c r="D45" s="397">
        <v>-152</v>
      </c>
      <c r="E45" s="29">
        <f>SUM(C45:D45)</f>
        <v>20170636</v>
      </c>
    </row>
    <row r="46" spans="1:5" ht="12" customHeight="1">
      <c r="A46" s="109" t="s">
        <v>317</v>
      </c>
      <c r="B46" s="285" t="s">
        <v>83</v>
      </c>
      <c r="C46" s="405"/>
      <c r="D46" s="397"/>
      <c r="E46" s="29"/>
    </row>
    <row r="47" spans="1:5" ht="12" customHeight="1">
      <c r="A47" s="109" t="s">
        <v>318</v>
      </c>
      <c r="B47" s="285" t="s">
        <v>84</v>
      </c>
      <c r="C47" s="405">
        <v>660087</v>
      </c>
      <c r="D47" s="397">
        <v>152</v>
      </c>
      <c r="E47" s="29">
        <v>660087</v>
      </c>
    </row>
    <row r="48" spans="1:5" ht="12" customHeight="1">
      <c r="A48" s="66" t="s">
        <v>8</v>
      </c>
      <c r="B48" s="279" t="s">
        <v>236</v>
      </c>
      <c r="C48" s="403">
        <f>SUM(C49:C51)</f>
        <v>1063500</v>
      </c>
      <c r="D48" s="90">
        <f>SUM(D49:D51)</f>
        <v>0</v>
      </c>
      <c r="E48" s="34">
        <f>SUM(E49:E51)</f>
        <v>1063500</v>
      </c>
    </row>
    <row r="49" spans="1:5" s="117" customFormat="1" ht="12" customHeight="1">
      <c r="A49" s="109" t="s">
        <v>329</v>
      </c>
      <c r="B49" s="292" t="s">
        <v>95</v>
      </c>
      <c r="C49" s="409">
        <v>563500</v>
      </c>
      <c r="D49" s="400"/>
      <c r="E49" s="27">
        <f>SUM(C49:D49)</f>
        <v>563500</v>
      </c>
    </row>
    <row r="50" spans="1:5" ht="12" customHeight="1">
      <c r="A50" s="109" t="s">
        <v>330</v>
      </c>
      <c r="B50" s="285" t="s">
        <v>96</v>
      </c>
      <c r="C50" s="405">
        <v>500000</v>
      </c>
      <c r="D50" s="397"/>
      <c r="E50" s="29">
        <f>SUM(C50:D50)</f>
        <v>500000</v>
      </c>
    </row>
    <row r="51" spans="1:5" ht="12" customHeight="1">
      <c r="A51" s="109" t="s">
        <v>331</v>
      </c>
      <c r="B51" s="285" t="s">
        <v>237</v>
      </c>
      <c r="C51" s="405"/>
      <c r="D51" s="397"/>
      <c r="E51" s="29"/>
    </row>
    <row r="52" spans="1:5" ht="15" customHeight="1">
      <c r="A52" s="66" t="s">
        <v>13</v>
      </c>
      <c r="B52" s="412" t="s">
        <v>239</v>
      </c>
      <c r="C52" s="411">
        <f>+C42+C48</f>
        <v>221238527</v>
      </c>
      <c r="D52" s="90">
        <f>+D42+D48</f>
        <v>0</v>
      </c>
      <c r="E52" s="34">
        <f>+E42+E48</f>
        <v>221238375</v>
      </c>
    </row>
    <row r="53" ht="12.75" customHeight="1">
      <c r="C53" s="118"/>
    </row>
  </sheetData>
  <sheetProtection selectLockedCells="1" selectUnlockedCells="1"/>
  <mergeCells count="1">
    <mergeCell ref="B1:E1"/>
  </mergeCells>
  <printOptions horizontalCentered="1"/>
  <pageMargins left="0.7874015748031497" right="0.7874015748031497" top="0.984251968503937" bottom="0.984251968503937" header="0.7874015748031497" footer="0.5118110236220472"/>
  <pageSetup horizontalDpi="300" verticalDpi="300" orientation="portrait" paperSize="9" scale="75" r:id="rId1"/>
  <headerFooter alignWithMargins="0">
    <oddHeader>&amp;C&amp;"Times New Roman CE,Félkövér"&amp;12Létavértes Városi Önkormányzat 2022. évi költségvetése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53"/>
  <sheetViews>
    <sheetView zoomScalePageLayoutView="0" workbookViewId="0" topLeftCell="A1">
      <selection activeCell="B1" sqref="B1:E1"/>
    </sheetView>
  </sheetViews>
  <sheetFormatPr defaultColWidth="9.00390625" defaultRowHeight="14.25" customHeight="1"/>
  <cols>
    <col min="1" max="1" width="9.375" style="97" customWidth="1"/>
    <col min="2" max="2" width="59.00390625" style="98" customWidth="1"/>
    <col min="3" max="3" width="16.125" style="98" customWidth="1"/>
    <col min="4" max="5" width="12.625" style="98" bestFit="1" customWidth="1"/>
    <col min="6" max="16384" width="9.375" style="98" customWidth="1"/>
  </cols>
  <sheetData>
    <row r="1" spans="1:5" s="99" customFormat="1" ht="21" customHeight="1">
      <c r="A1" s="53"/>
      <c r="B1" s="488" t="s">
        <v>546</v>
      </c>
      <c r="C1" s="488"/>
      <c r="D1" s="488"/>
      <c r="E1" s="488"/>
    </row>
    <row r="2" spans="1:5" s="100" customFormat="1" ht="25.5" customHeight="1">
      <c r="A2" s="119" t="s">
        <v>215</v>
      </c>
      <c r="B2" s="154" t="s">
        <v>465</v>
      </c>
      <c r="C2" s="355"/>
      <c r="D2" s="355"/>
      <c r="E2" s="414" t="s">
        <v>240</v>
      </c>
    </row>
    <row r="3" spans="1:5" s="100" customFormat="1" ht="12.75" customHeight="1">
      <c r="A3" s="101" t="s">
        <v>208</v>
      </c>
      <c r="B3" s="59" t="s">
        <v>209</v>
      </c>
      <c r="C3" s="356"/>
      <c r="D3" s="356"/>
      <c r="E3" s="102" t="s">
        <v>207</v>
      </c>
    </row>
    <row r="4" spans="1:5" s="103" customFormat="1" ht="15.75" customHeight="1">
      <c r="A4" s="61"/>
      <c r="B4" s="61"/>
      <c r="E4" s="62" t="s">
        <v>464</v>
      </c>
    </row>
    <row r="5" spans="1:5" ht="24">
      <c r="A5" s="64" t="s">
        <v>210</v>
      </c>
      <c r="B5" s="357" t="s">
        <v>211</v>
      </c>
      <c r="C5" s="370" t="s">
        <v>212</v>
      </c>
      <c r="D5" s="363" t="s">
        <v>469</v>
      </c>
      <c r="E5" s="65" t="s">
        <v>472</v>
      </c>
    </row>
    <row r="6" spans="1:5" s="104" customFormat="1" ht="12.75" customHeight="1">
      <c r="A6" s="66">
        <v>1</v>
      </c>
      <c r="B6" s="358">
        <v>2</v>
      </c>
      <c r="C6" s="371">
        <v>3</v>
      </c>
      <c r="D6" s="364">
        <v>4</v>
      </c>
      <c r="E6" s="67">
        <v>5</v>
      </c>
    </row>
    <row r="7" spans="1:5" s="104" customFormat="1" ht="15.75" customHeight="1">
      <c r="A7" s="69"/>
      <c r="B7" s="70" t="s">
        <v>135</v>
      </c>
      <c r="C7" s="402"/>
      <c r="D7" s="105"/>
      <c r="E7" s="105"/>
    </row>
    <row r="8" spans="1:5" s="106" customFormat="1" ht="12" customHeight="1">
      <c r="A8" s="66" t="s">
        <v>4</v>
      </c>
      <c r="B8" s="393" t="s">
        <v>218</v>
      </c>
      <c r="C8" s="403">
        <f>SUM(C9:C18)</f>
        <v>32234094</v>
      </c>
      <c r="D8" s="90">
        <f>SUM(D9:D18)</f>
        <v>0</v>
      </c>
      <c r="E8" s="34">
        <f>SUM(E9:E18)</f>
        <v>32234094</v>
      </c>
    </row>
    <row r="9" spans="1:5" s="106" customFormat="1" ht="12" customHeight="1">
      <c r="A9" s="107" t="s">
        <v>282</v>
      </c>
      <c r="B9" s="284" t="s">
        <v>24</v>
      </c>
      <c r="C9" s="404"/>
      <c r="D9" s="396"/>
      <c r="E9" s="108"/>
    </row>
    <row r="10" spans="1:5" s="106" customFormat="1" ht="12" customHeight="1">
      <c r="A10" s="109" t="s">
        <v>283</v>
      </c>
      <c r="B10" s="285" t="s">
        <v>25</v>
      </c>
      <c r="C10" s="29">
        <v>12704898</v>
      </c>
      <c r="D10" s="397"/>
      <c r="E10" s="29">
        <f>SUM(C10:D10)</f>
        <v>12704898</v>
      </c>
    </row>
    <row r="11" spans="1:5" s="106" customFormat="1" ht="12" customHeight="1">
      <c r="A11" s="109" t="s">
        <v>284</v>
      </c>
      <c r="B11" s="285" t="s">
        <v>26</v>
      </c>
      <c r="C11" s="29"/>
      <c r="D11" s="397"/>
      <c r="E11" s="29"/>
    </row>
    <row r="12" spans="1:5" s="106" customFormat="1" ht="12" customHeight="1">
      <c r="A12" s="109" t="s">
        <v>285</v>
      </c>
      <c r="B12" s="285" t="s">
        <v>27</v>
      </c>
      <c r="C12" s="29"/>
      <c r="D12" s="397"/>
      <c r="E12" s="29"/>
    </row>
    <row r="13" spans="1:5" s="106" customFormat="1" ht="12" customHeight="1">
      <c r="A13" s="109" t="s">
        <v>286</v>
      </c>
      <c r="B13" s="285" t="s">
        <v>28</v>
      </c>
      <c r="C13" s="29">
        <v>13445714</v>
      </c>
      <c r="D13" s="397"/>
      <c r="E13" s="29">
        <f>SUM(C13:D13)</f>
        <v>13445714</v>
      </c>
    </row>
    <row r="14" spans="1:5" s="106" customFormat="1" ht="12" customHeight="1">
      <c r="A14" s="109" t="s">
        <v>287</v>
      </c>
      <c r="B14" s="285" t="s">
        <v>219</v>
      </c>
      <c r="C14" s="29">
        <v>6083482</v>
      </c>
      <c r="D14" s="397"/>
      <c r="E14" s="29">
        <f>SUM(C14:D14)</f>
        <v>6083482</v>
      </c>
    </row>
    <row r="15" spans="1:5" s="106" customFormat="1" ht="12" customHeight="1">
      <c r="A15" s="109" t="s">
        <v>288</v>
      </c>
      <c r="B15" s="293" t="s">
        <v>220</v>
      </c>
      <c r="C15" s="405"/>
      <c r="D15" s="397"/>
      <c r="E15" s="29"/>
    </row>
    <row r="16" spans="1:5" s="106" customFormat="1" ht="12" customHeight="1">
      <c r="A16" s="109" t="s">
        <v>289</v>
      </c>
      <c r="B16" s="285" t="s">
        <v>31</v>
      </c>
      <c r="C16" s="406"/>
      <c r="D16" s="398"/>
      <c r="E16" s="36"/>
    </row>
    <row r="17" spans="1:5" s="110" customFormat="1" ht="12" customHeight="1">
      <c r="A17" s="109" t="s">
        <v>290</v>
      </c>
      <c r="B17" s="285" t="s">
        <v>32</v>
      </c>
      <c r="C17" s="405"/>
      <c r="D17" s="397"/>
      <c r="E17" s="29"/>
    </row>
    <row r="18" spans="1:5" s="110" customFormat="1" ht="12" customHeight="1">
      <c r="A18" s="109" t="s">
        <v>292</v>
      </c>
      <c r="B18" s="293" t="s">
        <v>33</v>
      </c>
      <c r="C18" s="407"/>
      <c r="D18" s="399"/>
      <c r="E18" s="32"/>
    </row>
    <row r="19" spans="1:5" s="106" customFormat="1" ht="12" customHeight="1">
      <c r="A19" s="66" t="s">
        <v>8</v>
      </c>
      <c r="B19" s="393" t="s">
        <v>221</v>
      </c>
      <c r="C19" s="403">
        <f>SUM(C20:C22)</f>
        <v>904000</v>
      </c>
      <c r="D19" s="90">
        <f>SUM(D20:D22)</f>
        <v>0</v>
      </c>
      <c r="E19" s="34">
        <f>SUM(E20:E22)</f>
        <v>904000</v>
      </c>
    </row>
    <row r="20" spans="1:5" s="110" customFormat="1" ht="12" customHeight="1">
      <c r="A20" s="109" t="s">
        <v>268</v>
      </c>
      <c r="B20" s="292" t="s">
        <v>9</v>
      </c>
      <c r="C20" s="405"/>
      <c r="D20" s="397"/>
      <c r="E20" s="29"/>
    </row>
    <row r="21" spans="1:5" s="110" customFormat="1" ht="12" customHeight="1">
      <c r="A21" s="109" t="s">
        <v>269</v>
      </c>
      <c r="B21" s="285" t="s">
        <v>222</v>
      </c>
      <c r="C21" s="405"/>
      <c r="D21" s="397"/>
      <c r="E21" s="29"/>
    </row>
    <row r="22" spans="1:5" s="110" customFormat="1" ht="12" customHeight="1">
      <c r="A22" s="109" t="s">
        <v>272</v>
      </c>
      <c r="B22" s="285" t="s">
        <v>223</v>
      </c>
      <c r="C22" s="405">
        <v>904000</v>
      </c>
      <c r="D22" s="397"/>
      <c r="E22" s="29">
        <f>SUM(C22:D22)</f>
        <v>904000</v>
      </c>
    </row>
    <row r="23" spans="1:5" s="110" customFormat="1" ht="12" customHeight="1">
      <c r="A23" s="66" t="s">
        <v>281</v>
      </c>
      <c r="B23" s="279" t="s">
        <v>142</v>
      </c>
      <c r="C23" s="408"/>
      <c r="D23" s="114"/>
      <c r="E23" s="111"/>
    </row>
    <row r="24" spans="1:5" s="110" customFormat="1" ht="12" customHeight="1">
      <c r="A24" s="66" t="s">
        <v>104</v>
      </c>
      <c r="B24" s="279" t="s">
        <v>225</v>
      </c>
      <c r="C24" s="403">
        <f>+C25+C26</f>
        <v>0</v>
      </c>
      <c r="D24" s="90">
        <f>+D25+D26</f>
        <v>0</v>
      </c>
      <c r="E24" s="34">
        <f>+E25+E26</f>
        <v>0</v>
      </c>
    </row>
    <row r="25" spans="1:5" s="110" customFormat="1" ht="12" customHeight="1">
      <c r="A25" s="112" t="s">
        <v>273</v>
      </c>
      <c r="B25" s="292" t="s">
        <v>222</v>
      </c>
      <c r="C25" s="409"/>
      <c r="D25" s="400"/>
      <c r="E25" s="27"/>
    </row>
    <row r="26" spans="1:5" s="110" customFormat="1" ht="12" customHeight="1">
      <c r="A26" s="112" t="s">
        <v>274</v>
      </c>
      <c r="B26" s="285" t="s">
        <v>226</v>
      </c>
      <c r="C26" s="406"/>
      <c r="D26" s="398"/>
      <c r="E26" s="36"/>
    </row>
    <row r="27" spans="1:5" s="110" customFormat="1" ht="12" customHeight="1">
      <c r="A27" s="66" t="s">
        <v>23</v>
      </c>
      <c r="B27" s="279" t="s">
        <v>228</v>
      </c>
      <c r="C27" s="403">
        <f>+C28+C29+C30</f>
        <v>0</v>
      </c>
      <c r="D27" s="90">
        <f>+D28+D29+D30</f>
        <v>0</v>
      </c>
      <c r="E27" s="34">
        <f>+E28+E29+E30</f>
        <v>0</v>
      </c>
    </row>
    <row r="28" spans="1:5" s="110" customFormat="1" ht="12" customHeight="1">
      <c r="A28" s="112" t="s">
        <v>294</v>
      </c>
      <c r="B28" s="292" t="s">
        <v>35</v>
      </c>
      <c r="C28" s="409"/>
      <c r="D28" s="400"/>
      <c r="E28" s="27"/>
    </row>
    <row r="29" spans="1:5" s="110" customFormat="1" ht="12" customHeight="1">
      <c r="A29" s="112" t="s">
        <v>295</v>
      </c>
      <c r="B29" s="285" t="s">
        <v>36</v>
      </c>
      <c r="C29" s="406"/>
      <c r="D29" s="398"/>
      <c r="E29" s="36"/>
    </row>
    <row r="30" spans="1:5" s="110" customFormat="1" ht="12" customHeight="1">
      <c r="A30" s="112" t="s">
        <v>296</v>
      </c>
      <c r="B30" s="394" t="s">
        <v>37</v>
      </c>
      <c r="C30" s="410"/>
      <c r="D30" s="401"/>
      <c r="E30" s="113"/>
    </row>
    <row r="31" spans="1:5" s="106" customFormat="1" ht="12" customHeight="1">
      <c r="A31" s="66" t="s">
        <v>34</v>
      </c>
      <c r="B31" s="279" t="s">
        <v>144</v>
      </c>
      <c r="C31" s="408"/>
      <c r="D31" s="114"/>
      <c r="E31" s="111"/>
    </row>
    <row r="32" spans="1:5" s="106" customFormat="1" ht="12" customHeight="1">
      <c r="A32" s="66" t="s">
        <v>115</v>
      </c>
      <c r="B32" s="279" t="s">
        <v>229</v>
      </c>
      <c r="C32" s="408"/>
      <c r="D32" s="114"/>
      <c r="E32" s="114"/>
    </row>
    <row r="33" spans="1:5" s="106" customFormat="1" ht="12" customHeight="1">
      <c r="A33" s="66" t="s">
        <v>45</v>
      </c>
      <c r="B33" s="279" t="s">
        <v>230</v>
      </c>
      <c r="C33" s="403">
        <f>+C8+C19+C23+C24+C27+C31+C32</f>
        <v>33138094</v>
      </c>
      <c r="D33" s="90">
        <f>+D8+D19+D23+D24+D27+D31+D32</f>
        <v>0</v>
      </c>
      <c r="E33" s="90">
        <f>+E8+E19+E23+E24+E27+E31+E32</f>
        <v>33138094</v>
      </c>
    </row>
    <row r="34" spans="1:5" s="106" customFormat="1" ht="12" customHeight="1">
      <c r="A34" s="115" t="s">
        <v>50</v>
      </c>
      <c r="B34" s="279" t="s">
        <v>231</v>
      </c>
      <c r="C34" s="403">
        <f>+C35+C36+C37</f>
        <v>538013515</v>
      </c>
      <c r="D34" s="90">
        <f>+D35+D36+D37</f>
        <v>-959452</v>
      </c>
      <c r="E34" s="90">
        <f>+E35+E36+E37</f>
        <v>537054063</v>
      </c>
    </row>
    <row r="35" spans="1:5" s="106" customFormat="1" ht="12" customHeight="1">
      <c r="A35" s="112" t="s">
        <v>312</v>
      </c>
      <c r="B35" s="292" t="s">
        <v>178</v>
      </c>
      <c r="C35" s="432">
        <v>2297497</v>
      </c>
      <c r="D35" s="400"/>
      <c r="E35" s="27">
        <f>SUM(C35:D35)</f>
        <v>2297497</v>
      </c>
    </row>
    <row r="36" spans="1:5" s="106" customFormat="1" ht="12" customHeight="1">
      <c r="A36" s="112" t="s">
        <v>313</v>
      </c>
      <c r="B36" s="285" t="s">
        <v>232</v>
      </c>
      <c r="C36" s="251"/>
      <c r="D36" s="398"/>
      <c r="E36" s="36"/>
    </row>
    <row r="37" spans="1:5" s="110" customFormat="1" ht="12" customHeight="1">
      <c r="A37" s="109" t="s">
        <v>405</v>
      </c>
      <c r="B37" s="394" t="s">
        <v>233</v>
      </c>
      <c r="C37" s="436">
        <v>535716018</v>
      </c>
      <c r="D37" s="401">
        <v>-959452</v>
      </c>
      <c r="E37" s="113">
        <f>SUM(C37:D37)</f>
        <v>534756566</v>
      </c>
    </row>
    <row r="38" spans="1:5" s="110" customFormat="1" ht="15" customHeight="1">
      <c r="A38" s="115" t="s">
        <v>127</v>
      </c>
      <c r="B38" s="395" t="s">
        <v>234</v>
      </c>
      <c r="C38" s="411">
        <f>+C33+C34</f>
        <v>571151609</v>
      </c>
      <c r="D38" s="90">
        <f>+D33+D34</f>
        <v>-959452</v>
      </c>
      <c r="E38" s="90">
        <f>+E33+E34</f>
        <v>570192157</v>
      </c>
    </row>
    <row r="39" spans="1:5" s="110" customFormat="1" ht="15" customHeight="1">
      <c r="A39" s="82"/>
      <c r="B39" s="83"/>
      <c r="C39" s="84"/>
      <c r="D39" s="84"/>
      <c r="E39" s="84"/>
    </row>
    <row r="40" spans="1:5" ht="12.75" customHeight="1">
      <c r="A40" s="116"/>
      <c r="B40" s="86"/>
      <c r="C40" s="87"/>
      <c r="D40" s="87"/>
      <c r="E40" s="87"/>
    </row>
    <row r="41" spans="1:5" s="104" customFormat="1" ht="16.5" customHeight="1">
      <c r="A41" s="88"/>
      <c r="B41" s="89" t="s">
        <v>136</v>
      </c>
      <c r="C41" s="387"/>
      <c r="D41" s="90"/>
      <c r="E41" s="90"/>
    </row>
    <row r="42" spans="1:5" s="117" customFormat="1" ht="12" customHeight="1">
      <c r="A42" s="66" t="s">
        <v>4</v>
      </c>
      <c r="B42" s="279" t="s">
        <v>235</v>
      </c>
      <c r="C42" s="403">
        <f>SUM(C43:C47)</f>
        <v>565426357</v>
      </c>
      <c r="D42" s="90">
        <f>SUM(D43:D47)</f>
        <v>1310800</v>
      </c>
      <c r="E42" s="34">
        <f>SUM(E43:E47)</f>
        <v>566737157</v>
      </c>
    </row>
    <row r="43" spans="1:5" ht="12" customHeight="1">
      <c r="A43" s="109" t="s">
        <v>314</v>
      </c>
      <c r="B43" s="292" t="s">
        <v>80</v>
      </c>
      <c r="C43" s="432">
        <v>347097694</v>
      </c>
      <c r="D43" s="400">
        <v>1160000</v>
      </c>
      <c r="E43" s="27">
        <f>SUM(C43:D43)</f>
        <v>348257694</v>
      </c>
    </row>
    <row r="44" spans="1:5" ht="12" customHeight="1">
      <c r="A44" s="109" t="s">
        <v>315</v>
      </c>
      <c r="B44" s="285" t="s">
        <v>81</v>
      </c>
      <c r="C44" s="248">
        <v>55084585</v>
      </c>
      <c r="D44" s="397">
        <v>150800</v>
      </c>
      <c r="E44" s="29">
        <f>SUM(C44:D44)</f>
        <v>55235385</v>
      </c>
    </row>
    <row r="45" spans="1:5" ht="12" customHeight="1">
      <c r="A45" s="109" t="s">
        <v>316</v>
      </c>
      <c r="B45" s="285" t="s">
        <v>82</v>
      </c>
      <c r="C45" s="248">
        <v>163244078</v>
      </c>
      <c r="D45" s="397"/>
      <c r="E45" s="29">
        <f>SUM(C45:D45)</f>
        <v>163244078</v>
      </c>
    </row>
    <row r="46" spans="1:5" ht="12" customHeight="1">
      <c r="A46" s="109" t="s">
        <v>317</v>
      </c>
      <c r="B46" s="285" t="s">
        <v>83</v>
      </c>
      <c r="C46" s="248"/>
      <c r="D46" s="397"/>
      <c r="E46" s="29"/>
    </row>
    <row r="47" spans="1:5" ht="12" customHeight="1">
      <c r="A47" s="109" t="s">
        <v>318</v>
      </c>
      <c r="B47" s="285" t="s">
        <v>84</v>
      </c>
      <c r="C47" s="248"/>
      <c r="D47" s="397"/>
      <c r="E47" s="29"/>
    </row>
    <row r="48" spans="1:5" ht="12" customHeight="1">
      <c r="A48" s="66" t="s">
        <v>8</v>
      </c>
      <c r="B48" s="279" t="s">
        <v>236</v>
      </c>
      <c r="C48" s="250">
        <f>SUM(C49:C51)</f>
        <v>5725252</v>
      </c>
      <c r="D48" s="90">
        <f>SUM(D49:D51)</f>
        <v>-2270252</v>
      </c>
      <c r="E48" s="34">
        <f>SUM(E49:E51)</f>
        <v>3455000</v>
      </c>
    </row>
    <row r="49" spans="1:5" s="117" customFormat="1" ht="12" customHeight="1">
      <c r="A49" s="109" t="s">
        <v>329</v>
      </c>
      <c r="B49" s="292" t="s">
        <v>95</v>
      </c>
      <c r="C49" s="247">
        <v>3975252</v>
      </c>
      <c r="D49" s="400">
        <v>-2270252</v>
      </c>
      <c r="E49" s="27">
        <f>SUM(C49:D49)</f>
        <v>1705000</v>
      </c>
    </row>
    <row r="50" spans="1:5" ht="12" customHeight="1">
      <c r="A50" s="109" t="s">
        <v>330</v>
      </c>
      <c r="B50" s="285" t="s">
        <v>96</v>
      </c>
      <c r="C50" s="248">
        <v>1750000</v>
      </c>
      <c r="D50" s="397"/>
      <c r="E50" s="29">
        <v>1750000</v>
      </c>
    </row>
    <row r="51" spans="1:5" ht="12" customHeight="1">
      <c r="A51" s="109" t="s">
        <v>331</v>
      </c>
      <c r="B51" s="285" t="s">
        <v>237</v>
      </c>
      <c r="C51" s="405"/>
      <c r="D51" s="397"/>
      <c r="E51" s="29"/>
    </row>
    <row r="52" spans="1:5" ht="15" customHeight="1">
      <c r="A52" s="66" t="s">
        <v>13</v>
      </c>
      <c r="B52" s="412" t="s">
        <v>239</v>
      </c>
      <c r="C52" s="411">
        <f>+C42+C48</f>
        <v>571151609</v>
      </c>
      <c r="D52" s="90">
        <f>+D42+D48</f>
        <v>-959452</v>
      </c>
      <c r="E52" s="34">
        <f>+E42+E48</f>
        <v>570192157</v>
      </c>
    </row>
    <row r="53" ht="12.75" customHeight="1">
      <c r="C53" s="118"/>
    </row>
  </sheetData>
  <sheetProtection selectLockedCells="1" selectUnlockedCells="1"/>
  <mergeCells count="1">
    <mergeCell ref="B1:E1"/>
  </mergeCells>
  <printOptions horizontalCentered="1"/>
  <pageMargins left="0.7874015748031497" right="0.7874015748031497" top="0.984251968503937" bottom="0.984251968503937" header="0.7874015748031497" footer="0.5118110236220472"/>
  <pageSetup horizontalDpi="300" verticalDpi="300" orientation="portrait" paperSize="9" scale="75" r:id="rId1"/>
  <headerFooter alignWithMargins="0">
    <oddHeader>&amp;C&amp;"Times New Roman CE,Félkövér"&amp;12Létavértes Városi Önkormányzat 2022. évi költségvetése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PMH7</dc:creator>
  <cp:keywords/>
  <dc:description/>
  <cp:lastModifiedBy>user01</cp:lastModifiedBy>
  <cp:lastPrinted>2023-05-17T09:33:18Z</cp:lastPrinted>
  <dcterms:created xsi:type="dcterms:W3CDTF">2015-01-29T15:14:42Z</dcterms:created>
  <dcterms:modified xsi:type="dcterms:W3CDTF">2023-05-31T12:35:55Z</dcterms:modified>
  <cp:category/>
  <cp:version/>
  <cp:contentType/>
  <cp:contentStatus/>
</cp:coreProperties>
</file>